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8330" activeTab="2"/>
  </bookViews>
  <sheets>
    <sheet name="工具使用说明" sheetId="46" r:id="rId1"/>
    <sheet name="汇总清单" sheetId="4" r:id="rId2"/>
    <sheet name="员工1" sheetId="27" r:id="rId3"/>
    <sheet name="员工2" sheetId="37" r:id="rId4"/>
    <sheet name="员工3" sheetId="38" r:id="rId5"/>
    <sheet name="员工4" sheetId="39" r:id="rId6"/>
    <sheet name="员工5" sheetId="41" r:id="rId7"/>
    <sheet name="员工6" sheetId="40" r:id="rId8"/>
    <sheet name="员工7" sheetId="42" r:id="rId9"/>
    <sheet name="员工8" sheetId="43" r:id="rId10"/>
    <sheet name="员工9" sheetId="44" r:id="rId11"/>
    <sheet name="员工10" sheetId="45" r:id="rId12"/>
  </sheets>
  <definedNames>
    <definedName name="出境定居">员工1!#REF!</definedName>
    <definedName name="丧劳">员工1!#REF!</definedName>
    <definedName name="死亡">员工1!#REF!</definedName>
    <definedName name="退休">员工1!#REF!</definedName>
    <definedName name="出境定居" localSheetId="3">员工2!#REF!</definedName>
    <definedName name="丧劳" localSheetId="3">员工2!#REF!</definedName>
    <definedName name="死亡" localSheetId="3">员工2!#REF!</definedName>
    <definedName name="退休" localSheetId="3">员工2!#REF!</definedName>
    <definedName name="出境定居" localSheetId="4">员工3!#REF!</definedName>
    <definedName name="丧劳" localSheetId="4">员工3!#REF!</definedName>
    <definedName name="死亡" localSheetId="4">员工3!#REF!</definedName>
    <definedName name="退休" localSheetId="4">员工3!#REF!</definedName>
    <definedName name="出境定居" localSheetId="5">员工4!#REF!</definedName>
    <definedName name="丧劳" localSheetId="5">员工4!#REF!</definedName>
    <definedName name="死亡" localSheetId="5">员工4!#REF!</definedName>
    <definedName name="退休" localSheetId="5">员工4!#REF!</definedName>
    <definedName name="出境定居" localSheetId="7">员工6!#REF!</definedName>
    <definedName name="丧劳" localSheetId="7">员工6!#REF!</definedName>
    <definedName name="死亡" localSheetId="7">员工6!#REF!</definedName>
    <definedName name="退休" localSheetId="7">员工6!#REF!</definedName>
    <definedName name="出境定居" localSheetId="6">员工5!#REF!</definedName>
    <definedName name="丧劳" localSheetId="6">员工5!#REF!</definedName>
    <definedName name="死亡" localSheetId="6">员工5!#REF!</definedName>
    <definedName name="退休" localSheetId="6">员工5!#REF!</definedName>
    <definedName name="出境定居" localSheetId="8">员工7!#REF!</definedName>
    <definedName name="丧劳" localSheetId="8">员工7!#REF!</definedName>
    <definedName name="死亡" localSheetId="8">员工7!#REF!</definedName>
    <definedName name="退休" localSheetId="8">员工7!#REF!</definedName>
    <definedName name="出境定居" localSheetId="9">员工8!#REF!</definedName>
    <definedName name="丧劳" localSheetId="9">员工8!#REF!</definedName>
    <definedName name="死亡" localSheetId="9">员工8!#REF!</definedName>
    <definedName name="退休" localSheetId="9">员工8!#REF!</definedName>
    <definedName name="出境定居" localSheetId="10">员工9!#REF!</definedName>
    <definedName name="丧劳" localSheetId="10">员工9!#REF!</definedName>
    <definedName name="死亡" localSheetId="10">员工9!#REF!</definedName>
    <definedName name="退休" localSheetId="10">员工9!#REF!</definedName>
    <definedName name="出境定居" localSheetId="11">员工10!#REF!</definedName>
    <definedName name="丧劳" localSheetId="11">员工10!#REF!</definedName>
    <definedName name="死亡" localSheetId="11">员工10!#REF!</definedName>
    <definedName name="退休" localSheetId="11">员工10!#REF!</definedName>
  </definedNames>
  <calcPr calcId="144525"/>
</workbook>
</file>

<file path=xl/comments1.xml><?xml version="1.0" encoding="utf-8"?>
<comments xmlns="http://schemas.openxmlformats.org/spreadsheetml/2006/main">
  <authors>
    <author>duzhj</author>
  </authors>
  <commentList>
    <comment ref="B2" authorId="0">
      <text>
        <r>
          <rPr>
            <sz val="9"/>
            <rFont val="宋体"/>
            <charset val="134"/>
          </rPr>
          <t>1.支付职工信息
2.不允许有特殊字节或空格</t>
        </r>
      </text>
    </comment>
    <comment ref="C2" authorId="0">
      <text>
        <r>
          <rPr>
            <sz val="9"/>
            <rFont val="宋体"/>
            <charset val="134"/>
          </rPr>
          <t>1.支付职工信息
2.下拉字典控制</t>
        </r>
      </text>
    </comment>
    <comment ref="D2" authorId="0">
      <text>
        <r>
          <rPr>
            <sz val="9"/>
            <rFont val="宋体"/>
            <charset val="134"/>
          </rPr>
          <t>1.证件号不能重复
2.必须为企业计划编号下的职工信息
3.职工本月申请过缴费、权益分配、转移但还未完成的不能办理支付</t>
        </r>
      </text>
    </comment>
    <comment ref="E2" authorId="0">
      <text>
        <r>
          <rPr>
            <sz val="9"/>
            <rFont val="宋体"/>
            <charset val="134"/>
          </rPr>
          <t>1.下拉选择，必须为长江规定的支付银行
2.支付为死亡的，不需要提供职工账户信息</t>
        </r>
      </text>
    </comment>
    <comment ref="F2" authorId="0">
      <text>
        <r>
          <rPr>
            <sz val="9"/>
            <rFont val="宋体"/>
            <charset val="134"/>
          </rPr>
          <t>长度控制100个字符</t>
        </r>
      </text>
    </comment>
    <comment ref="I2" authorId="0">
      <text>
        <r>
          <rPr>
            <sz val="9"/>
            <rFont val="宋体"/>
            <charset val="134"/>
          </rPr>
          <t xml:space="preserve">1.应与职工姓名匹配
</t>
        </r>
      </text>
    </comment>
    <comment ref="K2" authorId="0">
      <text>
        <r>
          <rPr>
            <sz val="9"/>
            <rFont val="宋体"/>
            <charset val="134"/>
          </rPr>
          <t>1.不可为空
2.下拉数据字典：退休、残疾、死亡、出境定居
3.出境定居的，为“一次性支付”
4.死亡的，为“一次性支付”
5.前后台字典一致</t>
        </r>
      </text>
    </comment>
    <comment ref="L2" authorId="0">
      <text>
        <r>
          <rPr>
            <sz val="9"/>
            <rFont val="宋体"/>
            <charset val="134"/>
          </rPr>
          <t>1.下拉数据字典
2.一次性支付时,支付周期\支付定额\支付期数必须为空;
3.分期支付时，必须指定支付期数，支付周期,不能指定支付定额
4.定额支付时，不能指定支付期数，必须指定支付定额,支付周期</t>
        </r>
      </text>
    </comment>
    <comment ref="M2" authorId="0">
      <text>
        <r>
          <rPr>
            <sz val="9"/>
            <rFont val="宋体"/>
            <charset val="134"/>
          </rPr>
          <t>1、支付方式为非一次性支付时必填；
2.下拉数据字典</t>
        </r>
      </text>
    </comment>
    <comment ref="N2" authorId="0">
      <text>
        <r>
          <rPr>
            <sz val="9"/>
            <rFont val="宋体"/>
            <charset val="134"/>
          </rPr>
          <t>1、可输项；
2、正整数，三位</t>
        </r>
      </text>
    </comment>
    <comment ref="O2" authorId="0">
      <text>
        <r>
          <rPr>
            <sz val="9"/>
            <rFont val="宋体"/>
            <charset val="134"/>
          </rPr>
          <t xml:space="preserve">1、可输项；
2.如输入,金额项，按金额项校验规则
3.大于0, </t>
        </r>
      </text>
    </comment>
  </commentList>
</comments>
</file>

<file path=xl/sharedStrings.xml><?xml version="1.0" encoding="utf-8"?>
<sst xmlns="http://schemas.openxmlformats.org/spreadsheetml/2006/main" count="917" uniqueCount="79">
  <si>
    <r>
      <rPr>
        <b/>
        <sz val="12"/>
        <color rgb="FFFF0000"/>
        <rFont val="华文细黑"/>
        <charset val="134"/>
      </rPr>
      <t>长江养老税延待遇支付业务测算工具使用说明</t>
    </r>
    <r>
      <rPr>
        <sz val="12"/>
        <color rgb="FF000000"/>
        <rFont val="华文细黑"/>
        <charset val="134"/>
      </rPr>
      <t xml:space="preserve">
1、此测算表仅适用于长江账管、建信账管、浦发账管的企业年金计划（如金色晚晴、金色交响、金色林荫、金色共富集合计划及部分单一计划），其他如工行账管、交行账管、招行账管的企业年金计划因计税方式差异无法使用此表进行测算，如您不确定是否可用，请致电95500咨询。
2、本工具分为“汇总清单”、“个人年金领取确认单（员工1-10）”两部分。汇总清单自动采集“个人年金领取确认单”上的关键信息，无需填写；“个人年金领取确认单”每个员工填写一页。当一个批次的支付员工超过10人时，可分多个文件填写及汇总。
3、“汇总清单”的字段项目与“企业职工支付申请表”第A至O列相同，汇总完毕后，可</t>
    </r>
    <r>
      <rPr>
        <sz val="12"/>
        <rFont val="华文细黑"/>
        <charset val="134"/>
      </rPr>
      <t>直接复制粘贴到“企业职工支付申请表”中使用，粘贴时务必采取“选择性粘贴”，粘贴类型为“数值”。
4、本工具在计算过程中假设支付归属比例为100%，未考虑部分归属的情况。
5、为保证测算效果，请在为员工完成最后一期缴费或分配业务后再进行测算。
6、如希望按低税率方式进行领取，请选择领取方式为“定额领取”，领取周期及领取金额可以根据低税率方式测算结果选择填写。
7、定额领取中，填写领取定额为税前金额，实际到账金额为税后金额。
8、为保证测算结果，请在基本信息栏中准确填写个人信息、领取原因，并使用测算前的最新账户数据进行测算。
9、本测算工具/领取确认单用于支付领取前测算，表中的</t>
    </r>
    <r>
      <rPr>
        <sz val="12"/>
        <color rgb="FF000000"/>
        <rFont val="华文细黑"/>
        <charset val="134"/>
      </rPr>
      <t>“资产总额”、“已税缴费本金”、“未税缴费本金”数值仅代表测算时查询填入的金额，不表示实际支付时的金额。
10、基本信息中已税缴费本金、未税缴费本金均指正常缴费的记账本金金额，您可联系企业经办人，通过我司卓尔e+委托人平台-企业年金-综合查询-员工信息下载菜单，下载“在职员工账户清单”获取；“已税缴费本金”与“未税缴费本金”之和通常不等于“资产总额”。
11、如领取原因为“退休”、“丧劳”，并选择“定额领取”或“分期领取”的，在您的账户资金领取完毕前，企业年金基金将持续投资运作，本工具测算结果与实际税款总额、支付金额等数值会存在差异，最终领取金额请以实际支付为准。
12、如领取原因为“死亡”及“出境定居”，仅限一次性领取（测算过程中已按通知要求适用综合所得税率表计算纳税）。
13、如您选择“定额领取”，您的年金账户将按“每期领取金额”分期支付，账户内年金资金付完即止（即最后一期领取金额会小于“每期领取定额”），最终领取的期数以实际支付为准。
14、如您选择“分期领取”，您的年金账户将按“分期总期数”分期支付，因企业年金基金持续投资，每期金额将可能不同。
15、若年金计税规则发生变化，本测算工具不再适用。</t>
    </r>
  </si>
  <si>
    <t>支付信息收集表（2024版）</t>
  </si>
  <si>
    <t>序号*</t>
  </si>
  <si>
    <t>个人姓名*</t>
  </si>
  <si>
    <t>证件类型*</t>
  </si>
  <si>
    <t>证件编号*</t>
  </si>
  <si>
    <t>开户银行*</t>
  </si>
  <si>
    <t>开户行网点名称*</t>
  </si>
  <si>
    <t>开户网点所在省*</t>
  </si>
  <si>
    <t>开户网点所在市*</t>
  </si>
  <si>
    <t>银行户名*</t>
  </si>
  <si>
    <t>银行账号*</t>
  </si>
  <si>
    <t>支付原因*</t>
  </si>
  <si>
    <t>支付方式*</t>
  </si>
  <si>
    <t>支付周期</t>
  </si>
  <si>
    <t>支付期数</t>
  </si>
  <si>
    <t>支付定额</t>
  </si>
  <si>
    <t>个人年金领取确认单（2024版）</t>
  </si>
  <si>
    <t>个人基本信息</t>
  </si>
  <si>
    <t>个人姓名</t>
  </si>
  <si>
    <t>证件类型</t>
  </si>
  <si>
    <t>证件编号</t>
  </si>
  <si>
    <r>
      <rPr>
        <b/>
        <sz val="11"/>
        <color theme="0"/>
        <rFont val="微软雅黑"/>
        <charset val="134"/>
      </rPr>
      <t>资产总额</t>
    </r>
    <r>
      <rPr>
        <b/>
        <sz val="9"/>
        <color theme="0"/>
        <rFont val="微软雅黑"/>
        <charset val="134"/>
      </rPr>
      <t>（当前市值）</t>
    </r>
  </si>
  <si>
    <t>已税缴费本金</t>
  </si>
  <si>
    <t>未税缴费本金</t>
  </si>
  <si>
    <t>领取原因</t>
  </si>
  <si>
    <t>测算填写注意事项：</t>
  </si>
  <si>
    <r>
      <rPr>
        <b/>
        <sz val="10"/>
        <rFont val="微软雅黑"/>
        <charset val="134"/>
      </rPr>
      <t>1、本测算工具/领取确认单用于支付领取前测算，请在基本信息栏中准确填写个人信息、资产总额、已税缴费本金、未税缴费本金、领取原因，并使用测算前的最新账户数据进行测算。
2、基本信息栏中，“资产总额”是指个人账户当前市值总额（含收益），“已税缴费本金”、“未税缴费本金”是指正常缴费的记账本金金额（不含收益）。因此，“资产总额”通常不等于“已税缴费本金”与“未税缴费本金”之和。
3、测算时所填“资产总额”、“已税缴费本金”、“未税缴费本金”数值仅代表测算时查询填入的金额，因年金处于投资运作中，实际支付金额可能会发生变化；个人账户也可能会存在因企业缴费的归属比例不为100%，导致实际支付金额发生变化。
4、</t>
    </r>
    <r>
      <rPr>
        <b/>
        <sz val="10"/>
        <color rgb="FFFF0000"/>
        <rFont val="微软雅黑"/>
        <charset val="134"/>
      </rPr>
      <t>如领取原因为“退休”、“丧劳”，并选择“定额领取”或“分期领取”的，在员工的账户资金领取完毕前，企业年金基金将持续投资运作，以下测算结果与实际税款总额、支付金额等数值会存在差异，最终领取金额请以实际支付为准。</t>
    </r>
    <r>
      <rPr>
        <b/>
        <sz val="10"/>
        <rFont val="微软雅黑"/>
        <charset val="134"/>
      </rPr>
      <t xml:space="preserve">
5、如领取原因为“死亡”及“出境定居”，仅限选择一次性领取（测算过程中已按通知要求适用综合所得税率表计算纳税）。
6、</t>
    </r>
    <r>
      <rPr>
        <b/>
        <sz val="10"/>
        <color rgb="FFFF0000"/>
        <rFont val="微软雅黑"/>
        <charset val="134"/>
      </rPr>
      <t>此测算表仅适用于长江账管、建信账管、浦发账管的企业年金计划（如金色晚晴、金色交响、金色林荫、金色共富集合计划及部分单一计划），其他如工行账管、交行账管、招行账管的企业年金计划因计税方式差异无法使用此表进行测算，如不确定是否可用或测算有疑问，请致电95500咨询。</t>
    </r>
    <r>
      <rPr>
        <b/>
        <sz val="10"/>
        <rFont val="微软雅黑"/>
        <charset val="134"/>
      </rPr>
      <t xml:space="preserve">
7、测算所用数据，员工可联系企业经办人，通过我司卓尔e+委托人平台-企业年金-综合查询-员工信息下载菜单，下载“在职员工账户清单”获取。</t>
    </r>
  </si>
  <si>
    <t>一次性领取测算</t>
  </si>
  <si>
    <t>待领资产总额</t>
  </si>
  <si>
    <t>应税所得额</t>
  </si>
  <si>
    <t>适用税率</t>
  </si>
  <si>
    <t>个人所得税</t>
  </si>
  <si>
    <t>支付金额</t>
  </si>
  <si>
    <t>定额领取－最低税率方式测算</t>
  </si>
  <si>
    <t>最低税率</t>
  </si>
  <si>
    <t>应纳税额占比</t>
  </si>
  <si>
    <t>月领最高测算</t>
  </si>
  <si>
    <t>月领定额</t>
  </si>
  <si>
    <t>季领定额</t>
  </si>
  <si>
    <t>年领定额</t>
  </si>
  <si>
    <t>预计领取期数</t>
  </si>
  <si>
    <t>月领税额</t>
  </si>
  <si>
    <t>季领每期税额</t>
  </si>
  <si>
    <t>年领每期税额</t>
  </si>
  <si>
    <t>首月税后金额</t>
  </si>
  <si>
    <t>首季税后金额</t>
  </si>
  <si>
    <t>首年税后金额</t>
  </si>
  <si>
    <t>定额领取－10%税率测算</t>
  </si>
  <si>
    <t>进阶税率</t>
  </si>
  <si>
    <t>定额分期领取－自行选择测算</t>
  </si>
  <si>
    <t>以下将依照填写的“指定月领期数”或“指定月领定额”进行测算</t>
  </si>
  <si>
    <t>领取方式选择</t>
  </si>
  <si>
    <t>首期测算税率</t>
  </si>
  <si>
    <t>测算总税额</t>
  </si>
  <si>
    <t>上述领取方式纳税总额测算对比</t>
  </si>
  <si>
    <t>（分期领取情况下，以月领定额测算，未考虑持续投资收益影响）</t>
  </si>
  <si>
    <t>一次性领取
税款总额测算</t>
  </si>
  <si>
    <t>最低税率领取
税款总额测算</t>
  </si>
  <si>
    <t>10%税率领取
税款总额测算</t>
  </si>
  <si>
    <t>自选方式
税款总额测算</t>
  </si>
  <si>
    <t>领取方式选择与确认</t>
  </si>
  <si>
    <r>
      <rPr>
        <b/>
        <sz val="10"/>
        <color theme="1"/>
        <rFont val="微软雅黑"/>
        <charset val="134"/>
      </rPr>
      <t>1、如员工选择“定额领取”，年金账户将按“每期领取金额”分期支付，账户内年金资金付完即止（即最后一期领取金额会小于“每期领取定额”），最终领取的期数以实际支付为准。
2、如员工选择“分期领取”，年金账户将按“分期总期数”分期支付，因企业年金基金持续投资，每期金额将可能不同。
3、员工本人已阅读企业年金递延纳税及待遇领取政策须知，已了解财税[2013]103号通知中有关年金待遇领取的计税规定，并基于上述账户数据进行了模拟测算，</t>
    </r>
    <r>
      <rPr>
        <b/>
        <sz val="10"/>
        <color rgb="FFFF0000"/>
        <rFont val="微软雅黑"/>
        <charset val="134"/>
      </rPr>
      <t>本人知晓测算数据仅供参考，最终支付金额及期数以实际支付为准</t>
    </r>
    <r>
      <rPr>
        <b/>
        <sz val="10"/>
        <color theme="1"/>
        <rFont val="微软雅黑"/>
        <charset val="134"/>
      </rPr>
      <t>。现经慎重考虑，本人选择按以下方式领取年金待遇，请经办人以此为准办理待遇支付申请。</t>
    </r>
  </si>
  <si>
    <t>本人选择：</t>
  </si>
  <si>
    <t>员工签字</t>
  </si>
  <si>
    <t>确认日期</t>
  </si>
  <si>
    <t>企业年金递延纳税及待遇领取政策须知</t>
  </si>
  <si>
    <t>1、什么是企业年金、职业年金递延纳税政策？</t>
  </si>
  <si>
    <t xml:space="preserve">       2013年12月6日，财政部、人力资源社会保障部、国家税务总局联合发布了《关于企业年金、职业年金个人所得税有关问题的通知》（财税[2013]103号文），明确规定了对企业年金、职业年金个人所得税的递延纳税政策。所谓递延纳税，是指在年金缴费环节和年金基金投资收益环节暂不征收个人所得税，将纳税义务递延到个人实际领取年金的环节。</t>
  </si>
  <si>
    <t>2、退休待遇领取缴纳个人所得税的具体政策规定是什么？</t>
  </si>
  <si>
    <t xml:space="preserve">       2018年12月27日，财政部、国家税务总局联合发布了《关于个人所得税法修改后有关优惠政策衔接问题的通知》（财税[2018]164号文），其中关于个人领取企业年金、职业年金的政策，规定了个人达到国家规定的退休年龄，领取的企业年金、职业年金，符合《财政部 人力资源社会保障部 国家税务总局关于企业年金 职业年金个人所得税有关问题的通知》（财税[2013]103号文）规定的，不并入综合所得，全额单独计算应纳税款。其中按月领取的，适用月度税率表计算纳税；按季领取的，平均分摊计入各月，按每月领取额适用月度税率表计算纳税；按年领取的，适用综合所得税率表计算纳税。</t>
  </si>
  <si>
    <t xml:space="preserve">      根据财税[2013]103号文规定，对单位和个人在本通知实施之前开始缴付年金缴费，个人在本通知实施之后领取年金的，允许其从领取的年金中减除在本通知实施之前缴付的年金单位缴费和个人缴费且已经缴纳个人所得税的部分，就其余额按照规定征税。在个人分期领取年金的情况下，可按本通知实施之前缴付的年金缴费金额占全部缴费金额的百分比减计当期的应纳税所得额，减计后的余额，按照规定计算缴纳个人所得税。</t>
  </si>
  <si>
    <t>3、身故/出境定居待遇领取时，计税方式有何不同？</t>
  </si>
  <si>
    <t xml:space="preserve">      根据财税[2018]164号文规定，个人因出境定居而一次性领取的年金个人账户资金，或个人死亡后，其指定的受益人或法定继承人一次性领取的年金个人账户余额，适用综合所得税率表计算纳税。对个人除上述特殊原因外一次性领取年金个人账户资金或余额的，适用月度税率表计算纳税。</t>
  </si>
  <si>
    <t>4、领取年金时的所得税如何缴纳？</t>
  </si>
  <si>
    <t>　　个人领取年金时，其应纳税款由受托人代表委托人委托托管人代扣代缴。</t>
  </si>
  <si>
    <t>5、个人可以选择哪些方式领取年金？不同方式有何差异？</t>
  </si>
  <si>
    <t xml:space="preserve">      长江养老担任账管人的年金计划提供三种领取方式：一次性领取、分期领取、定额领取（身故、出境定居仅允许一次性领取）。区别如下：</t>
  </si>
  <si>
    <r>
      <t>1、本测算工具/领取确认单用于支付领取前测算，请在基本信息栏中准确填写个人信息、资产总额、已税缴费本金、未税缴费本金、领取原因，并使用测算前的最新账户数据进行测算。
2、基本信息栏中，“资产总额”是指个人账户当前市值总额（含收益），“已税缴费本金”、“未税缴费本金”是指正常缴费的记账本金金额（不含收益）。因此，“资产总额”通常不等于“已税缴费本金”与“未税缴费本金”之和。
3、测算时所填“资产总额”、“已税缴费本金”、“未税缴费本金”数值仅代表测算时查询填入的金额，因年金处于投资运作中，实际支付金额可能会发生变化；个人账户也可能会存在因企业缴费的归属比例不为100%，导致实际支付金额发生变化。
4、</t>
    </r>
    <r>
      <rPr>
        <b/>
        <sz val="10"/>
        <color rgb="FFFF0000"/>
        <rFont val="微软雅黑"/>
        <charset val="134"/>
      </rPr>
      <t>如领取原因为“退休”、“丧劳”，并选择“定额领取”或“分期领取”的，在员工的账户资金领取完毕前，企业年金基金将持续投资运作，以下测算结果与实际税款总额、支付金额等数值会存在差异，最终领取金额请以实际支付为准。</t>
    </r>
    <r>
      <rPr>
        <b/>
        <sz val="10"/>
        <rFont val="微软雅黑"/>
        <charset val="134"/>
      </rPr>
      <t xml:space="preserve">
5、如领取原因为“死亡”及“出境定居”，仅限选择一次性领取（测算过程中已按通知要求适用综合所得税率表计算纳税）。
6、</t>
    </r>
    <r>
      <rPr>
        <b/>
        <sz val="10"/>
        <color rgb="FFFF0000"/>
        <rFont val="微软雅黑"/>
        <charset val="134"/>
      </rPr>
      <t>此测算表仅适用于长江账管、建信账管、浦发账管的企业年金计划（如金色晚晴、金色交响、金色林荫、金色共富集合计划及部分单一计划），其他如工行账管、交行账管、招行账管的企业年金计划因计税方式差异无法使用此表进行测算，如不确定是否可用或测算有疑问，请致电95500咨询。</t>
    </r>
    <r>
      <rPr>
        <b/>
        <sz val="10"/>
        <rFont val="微软雅黑"/>
        <charset val="134"/>
      </rPr>
      <t xml:space="preserve">
7、测算所用数据，员工可联系企业经办人，通过我司卓尔e+委托人平台-企业年金-综合查询-员工信息下载菜单，下载“在职员工账户清单”获取。</t>
    </r>
  </si>
</sst>
</file>

<file path=xl/styles.xml><?xml version="1.0" encoding="utf-8"?>
<styleSheet xmlns="http://schemas.openxmlformats.org/spreadsheetml/2006/main">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00%"/>
    <numFmt numFmtId="178" formatCode="0.00;_䰀"/>
    <numFmt numFmtId="179" formatCode="0.00;_혀"/>
    <numFmt numFmtId="180" formatCode="0.00;_Ā"/>
    <numFmt numFmtId="181" formatCode="0.00_ "/>
  </numFmts>
  <fonts count="45">
    <font>
      <sz val="11"/>
      <color theme="1"/>
      <name val="宋体"/>
      <charset val="134"/>
      <scheme val="minor"/>
    </font>
    <font>
      <sz val="18"/>
      <color theme="1"/>
      <name val="微软雅黑"/>
      <charset val="134"/>
    </font>
    <font>
      <b/>
      <sz val="11"/>
      <color theme="3"/>
      <name val="微软雅黑"/>
      <charset val="134"/>
    </font>
    <font>
      <sz val="11"/>
      <color theme="1"/>
      <name val="微软雅黑"/>
      <charset val="134"/>
    </font>
    <font>
      <b/>
      <sz val="11"/>
      <color theme="0"/>
      <name val="微软雅黑"/>
      <charset val="134"/>
    </font>
    <font>
      <b/>
      <sz val="10"/>
      <name val="微软雅黑"/>
      <charset val="134"/>
    </font>
    <font>
      <sz val="11"/>
      <color indexed="8"/>
      <name val="微软雅黑"/>
      <charset val="134"/>
    </font>
    <font>
      <sz val="11"/>
      <color rgb="FFFF0000"/>
      <name val="微软雅黑"/>
      <charset val="134"/>
    </font>
    <font>
      <sz val="11"/>
      <color theme="0"/>
      <name val="微软雅黑"/>
      <charset val="134"/>
    </font>
    <font>
      <b/>
      <sz val="10"/>
      <color theme="1"/>
      <name val="微软雅黑"/>
      <charset val="134"/>
    </font>
    <font>
      <b/>
      <sz val="11"/>
      <color theme="1"/>
      <name val="微软雅黑"/>
      <charset val="134"/>
    </font>
    <font>
      <sz val="11"/>
      <name val="微软雅黑"/>
      <charset val="134"/>
    </font>
    <font>
      <sz val="11"/>
      <color theme="1"/>
      <name val="华文细黑"/>
      <charset val="134"/>
    </font>
    <font>
      <sz val="14"/>
      <color theme="1"/>
      <name val="华文中宋"/>
      <charset val="134"/>
    </font>
    <font>
      <sz val="11"/>
      <color theme="1"/>
      <name val="华文中宋"/>
      <charset val="134"/>
    </font>
    <font>
      <sz val="11"/>
      <name val="华文中宋"/>
      <charset val="134"/>
    </font>
    <font>
      <b/>
      <sz val="16"/>
      <color theme="1"/>
      <name val="微软雅黑"/>
      <charset val="134"/>
    </font>
    <font>
      <sz val="10"/>
      <color indexed="8"/>
      <name val="宋体"/>
      <charset val="134"/>
    </font>
    <font>
      <sz val="10"/>
      <color theme="1"/>
      <name val="宋体"/>
      <charset val="134"/>
      <scheme val="minor"/>
    </font>
    <font>
      <b/>
      <sz val="12"/>
      <color rgb="FFFF0000"/>
      <name val="华文细黑"/>
      <charset val="134"/>
    </font>
    <font>
      <sz val="12"/>
      <color theme="1"/>
      <name val="华文细黑"/>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9"/>
      <color theme="0"/>
      <name val="微软雅黑"/>
      <charset val="134"/>
    </font>
    <font>
      <b/>
      <sz val="10"/>
      <color rgb="FFFF0000"/>
      <name val="微软雅黑"/>
      <charset val="134"/>
    </font>
    <font>
      <sz val="12"/>
      <color rgb="FF000000"/>
      <name val="华文细黑"/>
      <charset val="134"/>
    </font>
    <font>
      <sz val="12"/>
      <name val="华文细黑"/>
      <charset val="134"/>
    </font>
    <font>
      <sz val="9"/>
      <name val="宋体"/>
      <charset val="134"/>
    </font>
  </fonts>
  <fills count="38">
    <fill>
      <patternFill patternType="none"/>
    </fill>
    <fill>
      <patternFill patternType="gray125"/>
    </fill>
    <fill>
      <patternFill patternType="solid">
        <fgColor theme="3" tint="0.399975585192419"/>
        <bgColor indexed="64"/>
      </patternFill>
    </fill>
    <fill>
      <patternFill patternType="solid">
        <fgColor rgb="FFFFFF99"/>
        <bgColor indexed="64"/>
      </patternFill>
    </fill>
    <fill>
      <patternFill patternType="solid">
        <fgColor theme="0" tint="-0.0499893185216834"/>
        <bgColor indexed="64"/>
      </patternFill>
    </fill>
    <fill>
      <patternFill patternType="solid">
        <fgColor theme="0"/>
        <bgColor indexed="64"/>
      </patternFill>
    </fill>
    <fill>
      <patternFill patternType="solid">
        <fgColor indexed="2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7" borderId="0" applyNumberFormat="0" applyBorder="0" applyAlignment="0" applyProtection="0">
      <alignment vertical="center"/>
    </xf>
    <xf numFmtId="0" fontId="22"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9"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24" fillId="11"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2" borderId="6" applyNumberFormat="0" applyFont="0" applyAlignment="0" applyProtection="0">
      <alignment vertical="center"/>
    </xf>
    <xf numFmtId="0" fontId="24" fillId="13"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7" applyNumberFormat="0" applyFill="0" applyAlignment="0" applyProtection="0">
      <alignment vertical="center"/>
    </xf>
    <xf numFmtId="0" fontId="32" fillId="0" borderId="7" applyNumberFormat="0" applyFill="0" applyAlignment="0" applyProtection="0">
      <alignment vertical="center"/>
    </xf>
    <xf numFmtId="0" fontId="24" fillId="14" borderId="0" applyNumberFormat="0" applyBorder="0" applyAlignment="0" applyProtection="0">
      <alignment vertical="center"/>
    </xf>
    <xf numFmtId="0" fontId="27" fillId="0" borderId="8" applyNumberFormat="0" applyFill="0" applyAlignment="0" applyProtection="0">
      <alignment vertical="center"/>
    </xf>
    <xf numFmtId="0" fontId="24" fillId="15" borderId="0" applyNumberFormat="0" applyBorder="0" applyAlignment="0" applyProtection="0">
      <alignment vertical="center"/>
    </xf>
    <xf numFmtId="0" fontId="33" fillId="16" borderId="9" applyNumberFormat="0" applyAlignment="0" applyProtection="0">
      <alignment vertical="center"/>
    </xf>
    <xf numFmtId="0" fontId="34" fillId="16" borderId="5" applyNumberFormat="0" applyAlignment="0" applyProtection="0">
      <alignment vertical="center"/>
    </xf>
    <xf numFmtId="0" fontId="35" fillId="17" borderId="10" applyNumberFormat="0" applyAlignment="0" applyProtection="0">
      <alignment vertical="center"/>
    </xf>
    <xf numFmtId="0" fontId="21" fillId="18" borderId="0" applyNumberFormat="0" applyBorder="0" applyAlignment="0" applyProtection="0">
      <alignment vertical="center"/>
    </xf>
    <xf numFmtId="0" fontId="24" fillId="19" borderId="0" applyNumberFormat="0" applyBorder="0" applyAlignment="0" applyProtection="0">
      <alignment vertical="center"/>
    </xf>
    <xf numFmtId="0" fontId="36" fillId="0" borderId="11" applyNumberFormat="0" applyFill="0" applyAlignment="0" applyProtection="0">
      <alignment vertical="center"/>
    </xf>
    <xf numFmtId="0" fontId="37" fillId="0" borderId="12" applyNumberFormat="0" applyFill="0" applyAlignment="0" applyProtection="0">
      <alignment vertical="center"/>
    </xf>
    <xf numFmtId="0" fontId="38" fillId="20" borderId="0" applyNumberFormat="0" applyBorder="0" applyAlignment="0" applyProtection="0">
      <alignment vertical="center"/>
    </xf>
    <xf numFmtId="0" fontId="39" fillId="21" borderId="0" applyNumberFormat="0" applyBorder="0" applyAlignment="0" applyProtection="0">
      <alignment vertical="center"/>
    </xf>
    <xf numFmtId="0" fontId="21" fillId="22" borderId="0" applyNumberFormat="0" applyBorder="0" applyAlignment="0" applyProtection="0">
      <alignment vertical="center"/>
    </xf>
    <xf numFmtId="0" fontId="24"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4" fillId="32" borderId="0" applyNumberFormat="0" applyBorder="0" applyAlignment="0" applyProtection="0">
      <alignment vertical="center"/>
    </xf>
    <xf numFmtId="0" fontId="21"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1" fillId="36" borderId="0" applyNumberFormat="0" applyBorder="0" applyAlignment="0" applyProtection="0">
      <alignment vertical="center"/>
    </xf>
    <xf numFmtId="0" fontId="24" fillId="37" borderId="0" applyNumberFormat="0" applyBorder="0" applyAlignment="0" applyProtection="0">
      <alignment vertical="center"/>
    </xf>
  </cellStyleXfs>
  <cellXfs count="58">
    <xf numFmtId="0" fontId="0" fillId="0" borderId="0" xfId="0">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xf>
    <xf numFmtId="49" fontId="3" fillId="3" borderId="1" xfId="0" applyNumberFormat="1" applyFont="1" applyFill="1" applyBorder="1" applyAlignment="1" applyProtection="1">
      <alignment horizontal="center" vertical="center"/>
    </xf>
    <xf numFmtId="0" fontId="5" fillId="0" borderId="0" xfId="0" applyFont="1" applyAlignment="1">
      <alignment vertical="center" wrapText="1"/>
    </xf>
    <xf numFmtId="0" fontId="6" fillId="4" borderId="1" xfId="0" applyFont="1" applyFill="1" applyBorder="1" applyAlignment="1" applyProtection="1">
      <alignment horizontal="center" vertical="center" wrapText="1"/>
    </xf>
    <xf numFmtId="0" fontId="6" fillId="4" borderId="1" xfId="0" applyFont="1" applyFill="1" applyBorder="1" applyAlignment="1" applyProtection="1">
      <alignment horizontal="right" vertical="center" wrapText="1"/>
    </xf>
    <xf numFmtId="0" fontId="3" fillId="0" borderId="1" xfId="0" applyFont="1" applyBorder="1" applyAlignment="1">
      <alignment horizontal="center" vertical="center"/>
    </xf>
    <xf numFmtId="0" fontId="3" fillId="0" borderId="1" xfId="0" applyFont="1" applyBorder="1">
      <alignment vertical="center"/>
    </xf>
    <xf numFmtId="9" fontId="3" fillId="0" borderId="1" xfId="11" applyNumberFormat="1" applyFont="1" applyBorder="1">
      <alignment vertical="center"/>
    </xf>
    <xf numFmtId="9" fontId="3" fillId="0" borderId="1" xfId="0" applyNumberFormat="1" applyFont="1" applyBorder="1">
      <alignment vertical="center"/>
    </xf>
    <xf numFmtId="177" fontId="3" fillId="0" borderId="1" xfId="11" applyNumberFormat="1" applyFont="1" applyBorder="1">
      <alignment vertical="center"/>
    </xf>
    <xf numFmtId="0" fontId="3" fillId="5" borderId="1" xfId="11" applyNumberFormat="1" applyFont="1" applyFill="1" applyBorder="1" applyAlignment="1">
      <alignment horizontal="center" vertical="center"/>
    </xf>
    <xf numFmtId="10" fontId="3" fillId="0" borderId="0" xfId="11" applyNumberFormat="1" applyFont="1">
      <alignment vertical="center"/>
    </xf>
    <xf numFmtId="178" fontId="3" fillId="0" borderId="1" xfId="0" applyNumberFormat="1" applyFont="1" applyBorder="1">
      <alignment vertical="center"/>
    </xf>
    <xf numFmtId="10" fontId="3" fillId="0" borderId="1" xfId="11" applyNumberFormat="1" applyFont="1" applyBorder="1">
      <alignment vertical="center"/>
    </xf>
    <xf numFmtId="10" fontId="3" fillId="5" borderId="1" xfId="11" applyNumberFormat="1" applyFont="1" applyFill="1" applyBorder="1" applyAlignment="1">
      <alignment horizontal="center" vertical="center"/>
    </xf>
    <xf numFmtId="179" fontId="3" fillId="0" borderId="1" xfId="0" applyNumberFormat="1" applyFont="1" applyBorder="1">
      <alignment vertical="center"/>
    </xf>
    <xf numFmtId="0" fontId="3" fillId="0" borderId="0" xfId="0" applyFont="1" applyBorder="1">
      <alignment vertical="center"/>
    </xf>
    <xf numFmtId="0" fontId="7" fillId="0" borderId="2" xfId="0" applyFont="1" applyBorder="1">
      <alignment vertical="center"/>
    </xf>
    <xf numFmtId="0" fontId="8" fillId="2" borderId="1" xfId="0" applyFont="1" applyFill="1" applyBorder="1" applyAlignment="1" applyProtection="1">
      <alignment horizontal="center" vertical="center" wrapText="1"/>
    </xf>
    <xf numFmtId="0" fontId="3" fillId="3" borderId="1" xfId="0" applyFont="1" applyFill="1" applyBorder="1" applyAlignment="1">
      <alignment horizontal="center" vertical="center"/>
    </xf>
    <xf numFmtId="177" fontId="3" fillId="0" borderId="1" xfId="11" applyNumberFormat="1" applyFont="1" applyBorder="1" applyAlignment="1">
      <alignment vertical="center"/>
    </xf>
    <xf numFmtId="180" fontId="3" fillId="0" borderId="1" xfId="0" applyNumberFormat="1" applyFont="1" applyBorder="1">
      <alignment vertical="center"/>
    </xf>
    <xf numFmtId="0" fontId="7" fillId="0" borderId="0" xfId="0" applyFont="1">
      <alignment vertical="center"/>
    </xf>
    <xf numFmtId="180" fontId="3" fillId="0" borderId="1" xfId="0" applyNumberFormat="1" applyFont="1" applyBorder="1" applyAlignment="1">
      <alignment horizontal="right" vertical="center"/>
    </xf>
    <xf numFmtId="0" fontId="9" fillId="0" borderId="0" xfId="0" applyFont="1" applyBorder="1" applyAlignment="1">
      <alignment horizontal="left" vertical="center" wrapText="1"/>
    </xf>
    <xf numFmtId="0" fontId="10" fillId="4" borderId="1" xfId="0" applyFont="1" applyFill="1" applyBorder="1">
      <alignment vertical="center"/>
    </xf>
    <xf numFmtId="0" fontId="11" fillId="3" borderId="1" xfId="0" applyFont="1" applyFill="1" applyBorder="1">
      <alignment vertical="center"/>
    </xf>
    <xf numFmtId="0" fontId="8" fillId="2" borderId="1" xfId="0" applyFont="1" applyFill="1" applyBorder="1">
      <alignment vertical="center"/>
    </xf>
    <xf numFmtId="49" fontId="3" fillId="3" borderId="1" xfId="0" applyNumberFormat="1" applyFont="1" applyFill="1" applyBorder="1">
      <alignment vertical="center"/>
    </xf>
    <xf numFmtId="0" fontId="3" fillId="3" borderId="1" xfId="0" applyFont="1" applyFill="1" applyBorder="1">
      <alignment vertical="center"/>
    </xf>
    <xf numFmtId="0" fontId="12" fillId="0" borderId="0" xfId="0" applyFont="1">
      <alignment vertical="center"/>
    </xf>
    <xf numFmtId="0" fontId="3" fillId="0" borderId="0" xfId="0" applyFont="1" applyAlignment="1">
      <alignment horizontal="right" vertical="center"/>
    </xf>
    <xf numFmtId="0" fontId="0" fillId="0" borderId="0" xfId="0" applyAlignment="1">
      <alignment horizontal="right" vertical="center"/>
    </xf>
    <xf numFmtId="0" fontId="13" fillId="0" borderId="0" xfId="0" applyFont="1" applyAlignment="1">
      <alignment horizontal="center" vertical="center"/>
    </xf>
    <xf numFmtId="0" fontId="14" fillId="0" borderId="0" xfId="0" applyFont="1" applyAlignment="1">
      <alignment horizontal="left" vertical="center"/>
    </xf>
    <xf numFmtId="0" fontId="14"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xf>
    <xf numFmtId="0" fontId="9" fillId="0" borderId="0" xfId="0" applyFont="1" applyAlignment="1">
      <alignment vertical="center" wrapText="1"/>
    </xf>
    <xf numFmtId="9" fontId="3" fillId="0" borderId="0" xfId="0" applyNumberFormat="1" applyFont="1">
      <alignment vertical="center"/>
    </xf>
    <xf numFmtId="176" fontId="12" fillId="0" borderId="0" xfId="0" applyNumberFormat="1" applyFont="1" applyBorder="1" applyAlignment="1">
      <alignment horizontal="right" vertical="center"/>
    </xf>
    <xf numFmtId="0" fontId="16" fillId="0" borderId="3" xfId="0" applyFont="1" applyBorder="1" applyAlignment="1">
      <alignment horizontal="center" vertical="center"/>
    </xf>
    <xf numFmtId="0" fontId="17" fillId="6" borderId="4" xfId="0" applyFont="1" applyFill="1" applyBorder="1" applyAlignment="1" applyProtection="1">
      <alignment horizontal="center" vertical="center" wrapText="1"/>
    </xf>
    <xf numFmtId="181" fontId="17" fillId="6" borderId="4" xfId="0" applyNumberFormat="1" applyFont="1" applyFill="1" applyBorder="1" applyAlignment="1" applyProtection="1">
      <alignment horizontal="center" vertical="center" wrapText="1"/>
    </xf>
    <xf numFmtId="0" fontId="0" fillId="0" borderId="1" xfId="0" applyBorder="1" applyAlignment="1">
      <alignment horizontal="center" vertical="center"/>
    </xf>
    <xf numFmtId="0" fontId="18" fillId="0" borderId="1" xfId="0" applyFont="1" applyBorder="1" applyAlignment="1">
      <alignment horizontal="center" vertical="center"/>
    </xf>
    <xf numFmtId="0" fontId="18" fillId="0" borderId="1" xfId="0" applyFont="1" applyBorder="1">
      <alignment vertical="center"/>
    </xf>
    <xf numFmtId="0" fontId="19" fillId="0" borderId="0" xfId="0" applyFont="1" applyAlignment="1">
      <alignment horizontal="left" vertical="top" wrapText="1"/>
    </xf>
    <xf numFmtId="0" fontId="20" fillId="0" borderId="0" xfId="0" applyFont="1" applyAlignment="1">
      <alignment horizontal="left" vertical="top" wrapText="1"/>
    </xf>
    <xf numFmtId="0" fontId="20" fillId="5" borderId="0" xfId="0" applyFont="1" applyFill="1" applyAlignment="1">
      <alignment horizontal="center" vertical="top" wrapText="1"/>
    </xf>
    <xf numFmtId="0" fontId="20" fillId="5" borderId="0" xfId="0" applyFont="1" applyFill="1" applyAlignment="1">
      <alignment vertical="top" wrapText="1"/>
    </xf>
    <xf numFmtId="0" fontId="20" fillId="0" borderId="0" xfId="0" applyFont="1" applyAlignment="1">
      <alignment vertical="top" wrapText="1"/>
    </xf>
    <xf numFmtId="0" fontId="0" fillId="5" borderId="0" xfId="0"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5">
    <dxf>
      <font>
        <b val="0"/>
        <i val="0"/>
        <color rgb="FFFF0000"/>
      </font>
      <fill>
        <patternFill patternType="none"/>
      </fill>
    </dxf>
    <dxf>
      <font>
        <b val="1"/>
        <i val="0"/>
      </font>
      <fill>
        <patternFill patternType="solid">
          <bgColor theme="9" tint="0.799981688894314"/>
        </patternFill>
      </fill>
    </dxf>
    <dxf>
      <fill>
        <patternFill patternType="solid">
          <bgColor theme="0"/>
        </patternFill>
      </fill>
    </dxf>
    <dxf>
      <font>
        <color theme="0"/>
      </font>
      <fill>
        <patternFill patternType="solid">
          <bgColor theme="0"/>
        </patternFill>
      </fill>
      <border>
        <left style="thin">
          <color auto="1"/>
        </left>
        <right/>
        <top/>
        <bottom/>
      </border>
    </dxf>
    <dxf>
      <font>
        <color theme="0"/>
      </font>
      <fill>
        <patternFill patternType="solid">
          <bgColor theme="0"/>
        </patternFill>
      </fill>
      <border>
        <left/>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customXml" Target="../customXml/item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9</xdr:col>
      <xdr:colOff>298450</xdr:colOff>
      <xdr:row>2</xdr:row>
      <xdr:rowOff>44450</xdr:rowOff>
    </xdr:from>
    <xdr:to>
      <xdr:col>18</xdr:col>
      <xdr:colOff>623570</xdr:colOff>
      <xdr:row>26</xdr:row>
      <xdr:rowOff>1461135</xdr:rowOff>
    </xdr:to>
    <xdr:pic>
      <xdr:nvPicPr>
        <xdr:cNvPr id="2" name="图片 1"/>
        <xdr:cNvPicPr>
          <a:picLocks noChangeAspect="1"/>
        </xdr:cNvPicPr>
      </xdr:nvPicPr>
      <xdr:blipFill>
        <a:blip r:embed="rId1"/>
        <a:stretch>
          <a:fillRect/>
        </a:stretch>
      </xdr:blipFill>
      <xdr:spPr>
        <a:xfrm>
          <a:off x="5956300" y="584200"/>
          <a:ext cx="5982970" cy="7442835"/>
        </a:xfrm>
        <a:prstGeom prst="rect">
          <a:avLst/>
        </a:prstGeom>
        <a:noFill/>
        <a:ln w="9525">
          <a:noFill/>
        </a:ln>
      </xdr:spPr>
    </xdr:pic>
    <xdr:clientData/>
  </xdr:twoCellAnchor>
  <xdr:twoCellAnchor>
    <xdr:from>
      <xdr:col>8</xdr:col>
      <xdr:colOff>38735</xdr:colOff>
      <xdr:row>0</xdr:row>
      <xdr:rowOff>2540</xdr:rowOff>
    </xdr:from>
    <xdr:to>
      <xdr:col>19</xdr:col>
      <xdr:colOff>330200</xdr:colOff>
      <xdr:row>26</xdr:row>
      <xdr:rowOff>2339975</xdr:rowOff>
    </xdr:to>
    <xdr:grpSp>
      <xdr:nvGrpSpPr>
        <xdr:cNvPr id="3" name="组合 2"/>
        <xdr:cNvGrpSpPr/>
      </xdr:nvGrpSpPr>
      <xdr:grpSpPr>
        <a:xfrm>
          <a:off x="5067935" y="2540"/>
          <a:ext cx="7206615" cy="8903335"/>
          <a:chOff x="7141" y="97"/>
          <a:chExt cx="11349" cy="12500"/>
        </a:xfrm>
      </xdr:grpSpPr>
      <xdr:sp>
        <xdr:nvSpPr>
          <xdr:cNvPr id="4" name="线形标注 1 3"/>
          <xdr:cNvSpPr/>
        </xdr:nvSpPr>
        <xdr:spPr>
          <a:xfrm>
            <a:off x="13740" y="97"/>
            <a:ext cx="2520" cy="840"/>
          </a:xfrm>
          <a:prstGeom prst="borderCallout1">
            <a:avLst>
              <a:gd name="adj1" fmla="val 98162"/>
              <a:gd name="adj2" fmla="val 51667"/>
              <a:gd name="adj3" fmla="val 167227"/>
              <a:gd name="adj4" fmla="val 32349"/>
            </a:avLst>
          </a:prstGeom>
        </xdr:spPr>
        <xdr:style>
          <a:lnRef idx="2">
            <a:schemeClr val="accent6"/>
          </a:lnRef>
          <a:fillRef idx="1">
            <a:schemeClr val="lt1"/>
          </a:fillRef>
          <a:effectRef idx="0">
            <a:schemeClr val="accent6"/>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资产总额、已税缴费、未税缴费通过在职员工清单获取</a:t>
            </a:r>
            <a:endParaRPr lang="zh-CN" altLang="en-US" sz="1000"/>
          </a:p>
        </xdr:txBody>
      </xdr:sp>
      <xdr:sp>
        <xdr:nvSpPr>
          <xdr:cNvPr id="5" name="线形标注 1 4"/>
          <xdr:cNvSpPr/>
        </xdr:nvSpPr>
        <xdr:spPr>
          <a:xfrm>
            <a:off x="16415" y="110"/>
            <a:ext cx="1185" cy="840"/>
          </a:xfrm>
          <a:prstGeom prst="borderCallout1">
            <a:avLst>
              <a:gd name="adj1" fmla="val 98162"/>
              <a:gd name="adj2" fmla="val 51667"/>
              <a:gd name="adj3" fmla="val 149370"/>
              <a:gd name="adj4" fmla="val 21274"/>
            </a:avLst>
          </a:prstGeom>
        </xdr:spPr>
        <xdr:style>
          <a:lnRef idx="2">
            <a:schemeClr val="accent6"/>
          </a:lnRef>
          <a:fillRef idx="1">
            <a:schemeClr val="lt1"/>
          </a:fillRef>
          <a:effectRef idx="0">
            <a:schemeClr val="accent6"/>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下拉选择领取原因</a:t>
            </a:r>
            <a:endParaRPr lang="zh-CN" altLang="en-US" sz="1000"/>
          </a:p>
        </xdr:txBody>
      </xdr:sp>
      <xdr:sp>
        <xdr:nvSpPr>
          <xdr:cNvPr id="6" name="十角星 5"/>
          <xdr:cNvSpPr/>
        </xdr:nvSpPr>
        <xdr:spPr>
          <a:xfrm>
            <a:off x="8000" y="155"/>
            <a:ext cx="1170" cy="1185"/>
          </a:xfrm>
          <a:prstGeom prst="star10">
            <a:avLst/>
          </a:prstGeom>
        </xdr:spPr>
        <xdr:style>
          <a:lnRef idx="1">
            <a:schemeClr val="accent3"/>
          </a:lnRef>
          <a:fillRef idx="2">
            <a:schemeClr val="accent3"/>
          </a:fillRef>
          <a:effectRef idx="1">
            <a:schemeClr val="accent3"/>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b="1">
                <a:solidFill>
                  <a:srgbClr val="FF0000"/>
                </a:solidFill>
              </a:rPr>
              <a:t>个人基本信息必填</a:t>
            </a:r>
            <a:endParaRPr lang="zh-CN" altLang="en-US" sz="1000" b="1">
              <a:solidFill>
                <a:srgbClr val="FF0000"/>
              </a:solidFill>
            </a:endParaRPr>
          </a:p>
        </xdr:txBody>
      </xdr:sp>
      <xdr:sp>
        <xdr:nvSpPr>
          <xdr:cNvPr id="7" name="线形标注 1 6"/>
          <xdr:cNvSpPr/>
        </xdr:nvSpPr>
        <xdr:spPr>
          <a:xfrm>
            <a:off x="7831" y="2779"/>
            <a:ext cx="1249" cy="1070"/>
          </a:xfrm>
          <a:prstGeom prst="borderCallout1">
            <a:avLst>
              <a:gd name="adj1" fmla="val 94591"/>
              <a:gd name="adj2" fmla="val 93670"/>
              <a:gd name="adj3" fmla="val 124384"/>
              <a:gd name="adj4" fmla="val 108063"/>
            </a:avLst>
          </a:prstGeom>
        </xdr:spPr>
        <xdr:style>
          <a:lnRef idx="1">
            <a:schemeClr val="accent5"/>
          </a:lnRef>
          <a:fillRef idx="2">
            <a:schemeClr val="accent5"/>
          </a:fillRef>
          <a:effectRef idx="1">
            <a:schemeClr val="accent5"/>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自动测算一次性领取的税率税额</a:t>
            </a:r>
            <a:endParaRPr lang="zh-CN" altLang="en-US" sz="1000"/>
          </a:p>
        </xdr:txBody>
      </xdr:sp>
      <xdr:sp>
        <xdr:nvSpPr>
          <xdr:cNvPr id="8" name="线形标注 1 7"/>
          <xdr:cNvSpPr/>
        </xdr:nvSpPr>
        <xdr:spPr>
          <a:xfrm>
            <a:off x="7535" y="4727"/>
            <a:ext cx="1329" cy="1027"/>
          </a:xfrm>
          <a:prstGeom prst="borderCallout1">
            <a:avLst>
              <a:gd name="adj1" fmla="val 94861"/>
              <a:gd name="adj2" fmla="val 100376"/>
              <a:gd name="adj3" fmla="val 82015"/>
              <a:gd name="adj4" fmla="val 125911"/>
            </a:avLst>
          </a:prstGeom>
        </xdr:spPr>
        <xdr:style>
          <a:lnRef idx="1">
            <a:schemeClr val="accent5"/>
          </a:lnRef>
          <a:fillRef idx="2">
            <a:schemeClr val="accent5"/>
          </a:fillRef>
          <a:effectRef idx="1">
            <a:schemeClr val="accent5"/>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按月、按季、按年三种定额方式可供您选择</a:t>
            </a:r>
            <a:endParaRPr lang="zh-CN" altLang="en-US" sz="1000"/>
          </a:p>
        </xdr:txBody>
      </xdr:sp>
      <xdr:sp>
        <xdr:nvSpPr>
          <xdr:cNvPr id="9" name="矩形 8"/>
          <xdr:cNvSpPr/>
        </xdr:nvSpPr>
        <xdr:spPr>
          <a:xfrm>
            <a:off x="9140" y="5270"/>
            <a:ext cx="1035" cy="29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10" name="矩形 9"/>
          <xdr:cNvSpPr/>
        </xdr:nvSpPr>
        <xdr:spPr>
          <a:xfrm>
            <a:off x="11234" y="5314"/>
            <a:ext cx="1037" cy="263"/>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11" name="矩形 10"/>
          <xdr:cNvSpPr/>
        </xdr:nvSpPr>
        <xdr:spPr>
          <a:xfrm>
            <a:off x="9015" y="4095"/>
            <a:ext cx="1260" cy="33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12" name="矩形 11"/>
          <xdr:cNvSpPr/>
        </xdr:nvSpPr>
        <xdr:spPr>
          <a:xfrm>
            <a:off x="9040" y="4821"/>
            <a:ext cx="2080" cy="27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13" name="矩形 12"/>
          <xdr:cNvSpPr/>
        </xdr:nvSpPr>
        <xdr:spPr>
          <a:xfrm>
            <a:off x="9055" y="6231"/>
            <a:ext cx="2046" cy="256"/>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14" name="线形标注 1 13"/>
          <xdr:cNvSpPr/>
        </xdr:nvSpPr>
        <xdr:spPr>
          <a:xfrm>
            <a:off x="16365" y="4007"/>
            <a:ext cx="1545" cy="1093"/>
          </a:xfrm>
          <a:prstGeom prst="borderCallout1">
            <a:avLst>
              <a:gd name="adj1" fmla="val 67223"/>
              <a:gd name="adj2" fmla="val -3627"/>
              <a:gd name="adj3" fmla="val 78620"/>
              <a:gd name="adj4" fmla="val -439668"/>
            </a:avLst>
          </a:prstGeom>
        </xdr:spPr>
        <xdr:style>
          <a:lnRef idx="1">
            <a:schemeClr val="accent5"/>
          </a:lnRef>
          <a:fillRef idx="2">
            <a:schemeClr val="accent5"/>
          </a:fillRef>
          <a:effectRef idx="1">
            <a:schemeClr val="accent5"/>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b="1">
                <a:solidFill>
                  <a:srgbClr val="FF0000"/>
                </a:solidFill>
              </a:rPr>
              <a:t>以最低税率领取测算</a:t>
            </a:r>
            <a:endParaRPr lang="en-US" altLang="zh-CN" sz="1000" b="1">
              <a:solidFill>
                <a:srgbClr val="FF0000"/>
              </a:solidFill>
            </a:endParaRPr>
          </a:p>
          <a:p>
            <a:pPr algn="ctr">
              <a:lnSpc>
                <a:spcPts val="1200"/>
              </a:lnSpc>
            </a:pPr>
            <a:r>
              <a:rPr lang="zh-CN" altLang="en-US" sz="1000" b="1">
                <a:solidFill>
                  <a:srgbClr val="FF0000"/>
                </a:solidFill>
              </a:rPr>
              <a:t>，每期建议</a:t>
            </a:r>
            <a:endParaRPr lang="en-US" altLang="zh-CN" sz="1000" b="1">
              <a:solidFill>
                <a:srgbClr val="FF0000"/>
              </a:solidFill>
            </a:endParaRPr>
          </a:p>
          <a:p>
            <a:pPr algn="ctr">
              <a:lnSpc>
                <a:spcPts val="1200"/>
              </a:lnSpc>
            </a:pPr>
            <a:r>
              <a:rPr lang="zh-CN" altLang="en-US" sz="1000" b="1">
                <a:solidFill>
                  <a:srgbClr val="FF0000"/>
                </a:solidFill>
              </a:rPr>
              <a:t>申领定额</a:t>
            </a:r>
            <a:endParaRPr lang="zh-CN" altLang="en-US" sz="1000" b="1">
              <a:solidFill>
                <a:srgbClr val="FF0000"/>
              </a:solidFill>
            </a:endParaRPr>
          </a:p>
        </xdr:txBody>
      </xdr:sp>
      <xdr:sp>
        <xdr:nvSpPr>
          <xdr:cNvPr id="15" name="线形标注 1 14"/>
          <xdr:cNvSpPr/>
        </xdr:nvSpPr>
        <xdr:spPr>
          <a:xfrm>
            <a:off x="16280" y="6852"/>
            <a:ext cx="1404" cy="1129"/>
          </a:xfrm>
          <a:prstGeom prst="borderCallout1">
            <a:avLst>
              <a:gd name="adj1" fmla="val 67223"/>
              <a:gd name="adj2" fmla="val -3627"/>
              <a:gd name="adj3" fmla="val 73800"/>
              <a:gd name="adj4" fmla="val -443115"/>
            </a:avLst>
          </a:prstGeom>
        </xdr:spPr>
        <xdr:style>
          <a:lnRef idx="1">
            <a:schemeClr val="accent5"/>
          </a:lnRef>
          <a:fillRef idx="2">
            <a:schemeClr val="accent5"/>
          </a:fillRef>
          <a:effectRef idx="1">
            <a:schemeClr val="accent5"/>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根据自行选择的领取方式测算出税额</a:t>
            </a:r>
            <a:endParaRPr lang="zh-CN" altLang="en-US" sz="1000"/>
          </a:p>
        </xdr:txBody>
      </xdr:sp>
      <xdr:sp>
        <xdr:nvSpPr>
          <xdr:cNvPr id="16" name="线形标注 1 15"/>
          <xdr:cNvSpPr/>
        </xdr:nvSpPr>
        <xdr:spPr>
          <a:xfrm>
            <a:off x="7770" y="7811"/>
            <a:ext cx="1155" cy="1140"/>
          </a:xfrm>
          <a:prstGeom prst="borderCallout1">
            <a:avLst>
              <a:gd name="adj1" fmla="val 67964"/>
              <a:gd name="adj2" fmla="val 97142"/>
              <a:gd name="adj3" fmla="val 36344"/>
              <a:gd name="adj4" fmla="val 126926"/>
            </a:avLst>
          </a:prstGeom>
        </xdr:spPr>
        <xdr:style>
          <a:lnRef idx="2">
            <a:schemeClr val="accent6"/>
          </a:lnRef>
          <a:fillRef idx="1">
            <a:schemeClr val="lt1"/>
          </a:fillRef>
          <a:effectRef idx="0">
            <a:schemeClr val="accent6"/>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下拉选择领取方式，填写定额或期数</a:t>
            </a:r>
            <a:endParaRPr lang="zh-CN" altLang="en-US" sz="1000"/>
          </a:p>
        </xdr:txBody>
      </xdr:sp>
      <xdr:sp>
        <xdr:nvSpPr>
          <xdr:cNvPr id="17" name="线形标注 1 16"/>
          <xdr:cNvSpPr/>
        </xdr:nvSpPr>
        <xdr:spPr>
          <a:xfrm>
            <a:off x="17275" y="8210"/>
            <a:ext cx="1215" cy="1245"/>
          </a:xfrm>
          <a:prstGeom prst="borderCallout1">
            <a:avLst>
              <a:gd name="adj1" fmla="val 67223"/>
              <a:gd name="adj2" fmla="val -3627"/>
              <a:gd name="adj3" fmla="val 88260"/>
              <a:gd name="adj4" fmla="val -251769"/>
            </a:avLst>
          </a:prstGeom>
        </xdr:spPr>
        <xdr:style>
          <a:lnRef idx="1">
            <a:schemeClr val="accent5"/>
          </a:lnRef>
          <a:fillRef idx="2">
            <a:schemeClr val="accent5"/>
          </a:fillRef>
          <a:effectRef idx="1">
            <a:schemeClr val="accent5"/>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lnSpc>
                <a:spcPts val="1200"/>
              </a:lnSpc>
            </a:pPr>
            <a:r>
              <a:rPr lang="zh-CN" altLang="en-US" sz="1000"/>
              <a:t>综合比较以上领取方式的纳税总额</a:t>
            </a:r>
            <a:endParaRPr lang="zh-CN" altLang="en-US" sz="1000"/>
          </a:p>
        </xdr:txBody>
      </xdr:sp>
      <xdr:sp>
        <xdr:nvSpPr>
          <xdr:cNvPr id="18" name="十角星 17"/>
          <xdr:cNvSpPr/>
        </xdr:nvSpPr>
        <xdr:spPr>
          <a:xfrm>
            <a:off x="7690" y="9974"/>
            <a:ext cx="1140" cy="1185"/>
          </a:xfrm>
          <a:prstGeom prst="star10">
            <a:avLst/>
          </a:prstGeom>
        </xdr:spPr>
        <xdr:style>
          <a:lnRef idx="1">
            <a:schemeClr val="accent3"/>
          </a:lnRef>
          <a:fillRef idx="2">
            <a:schemeClr val="accent3"/>
          </a:fillRef>
          <a:effectRef idx="1">
            <a:schemeClr val="accent3"/>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b="1">
                <a:solidFill>
                  <a:srgbClr val="FF0000"/>
                </a:solidFill>
              </a:rPr>
              <a:t>确认个人领取方式</a:t>
            </a:r>
            <a:endParaRPr lang="zh-CN" altLang="en-US" sz="1000" b="1">
              <a:solidFill>
                <a:srgbClr val="FF0000"/>
              </a:solidFill>
            </a:endParaRPr>
          </a:p>
        </xdr:txBody>
      </xdr:sp>
      <xdr:sp>
        <xdr:nvSpPr>
          <xdr:cNvPr id="19" name="矩形 18"/>
          <xdr:cNvSpPr/>
        </xdr:nvSpPr>
        <xdr:spPr>
          <a:xfrm>
            <a:off x="9000" y="9175"/>
            <a:ext cx="5230" cy="3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20" name="矩形 19"/>
          <xdr:cNvSpPr/>
        </xdr:nvSpPr>
        <xdr:spPr>
          <a:xfrm>
            <a:off x="9020" y="10902"/>
            <a:ext cx="1030" cy="39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21" name="线形标注 1 20"/>
          <xdr:cNvSpPr/>
        </xdr:nvSpPr>
        <xdr:spPr>
          <a:xfrm>
            <a:off x="8225" y="11502"/>
            <a:ext cx="1910" cy="930"/>
          </a:xfrm>
          <a:prstGeom prst="borderCallout1">
            <a:avLst>
              <a:gd name="adj1" fmla="val 49948"/>
              <a:gd name="adj2" fmla="val 97563"/>
              <a:gd name="adj3" fmla="val -18861"/>
              <a:gd name="adj4" fmla="val 124947"/>
            </a:avLst>
          </a:prstGeom>
        </xdr:spPr>
        <xdr:style>
          <a:lnRef idx="2">
            <a:schemeClr val="accent6"/>
          </a:lnRef>
          <a:fillRef idx="1">
            <a:schemeClr val="lt1"/>
          </a:fillRef>
          <a:effectRef idx="0">
            <a:schemeClr val="accent6"/>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下拉选择领取方式，一次性领取则</a:t>
            </a:r>
            <a:r>
              <a:rPr lang="zh-CN" altLang="en-US" sz="1000">
                <a:solidFill>
                  <a:schemeClr val="dk1"/>
                </a:solidFill>
                <a:latin typeface="+mn-lt"/>
                <a:ea typeface="+mn-ea"/>
                <a:cs typeface="+mn-cs"/>
              </a:rPr>
              <a:t>无须填写</a:t>
            </a:r>
            <a:r>
              <a:rPr lang="zh-CN" altLang="en-US" sz="1000"/>
              <a:t>其余项目</a:t>
            </a:r>
            <a:endParaRPr lang="zh-CN" altLang="en-US" sz="1000"/>
          </a:p>
        </xdr:txBody>
      </xdr:sp>
      <xdr:sp>
        <xdr:nvSpPr>
          <xdr:cNvPr id="22" name="线形标注 1 21"/>
          <xdr:cNvSpPr/>
        </xdr:nvSpPr>
        <xdr:spPr>
          <a:xfrm>
            <a:off x="12455" y="11589"/>
            <a:ext cx="1935" cy="810"/>
          </a:xfrm>
          <a:prstGeom prst="borderCallout1">
            <a:avLst>
              <a:gd name="adj1" fmla="val 1561"/>
              <a:gd name="adj2" fmla="val 49706"/>
              <a:gd name="adj3" fmla="val -39829"/>
              <a:gd name="adj4" fmla="val 46376"/>
            </a:avLst>
          </a:prstGeom>
        </xdr:spPr>
        <xdr:style>
          <a:lnRef idx="2">
            <a:schemeClr val="accent6"/>
          </a:lnRef>
          <a:fillRef idx="1">
            <a:schemeClr val="lt1"/>
          </a:fillRef>
          <a:effectRef idx="0">
            <a:schemeClr val="accent6"/>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定额或分期领取，须下拉选择领取周期</a:t>
            </a:r>
            <a:endParaRPr lang="zh-CN" altLang="en-US" sz="1000"/>
          </a:p>
        </xdr:txBody>
      </xdr:sp>
      <xdr:sp>
        <xdr:nvSpPr>
          <xdr:cNvPr id="23" name="线形标注 1 22"/>
          <xdr:cNvSpPr/>
        </xdr:nvSpPr>
        <xdr:spPr>
          <a:xfrm>
            <a:off x="14900" y="11682"/>
            <a:ext cx="1935" cy="915"/>
          </a:xfrm>
          <a:prstGeom prst="borderCallout1">
            <a:avLst>
              <a:gd name="adj1" fmla="val 1561"/>
              <a:gd name="adj2" fmla="val 49706"/>
              <a:gd name="adj3" fmla="val -39829"/>
              <a:gd name="adj4" fmla="val 42830"/>
            </a:avLst>
          </a:prstGeom>
        </xdr:spPr>
        <xdr:style>
          <a:lnRef idx="2">
            <a:schemeClr val="accent6"/>
          </a:lnRef>
          <a:fillRef idx="1">
            <a:schemeClr val="lt1"/>
          </a:fillRef>
          <a:effectRef idx="0">
            <a:schemeClr val="accent6"/>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定额或分期领取，须填写每期领取金额或分期总期数</a:t>
            </a:r>
            <a:endParaRPr lang="zh-CN" altLang="en-US" sz="1000"/>
          </a:p>
        </xdr:txBody>
      </xdr:sp>
      <xdr:sp>
        <xdr:nvSpPr>
          <xdr:cNvPr id="24" name="矩形 23"/>
          <xdr:cNvSpPr/>
        </xdr:nvSpPr>
        <xdr:spPr>
          <a:xfrm>
            <a:off x="9130" y="8308"/>
            <a:ext cx="1075" cy="21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25" name="矩形 24"/>
          <xdr:cNvSpPr/>
        </xdr:nvSpPr>
        <xdr:spPr>
          <a:xfrm>
            <a:off x="11120" y="8351"/>
            <a:ext cx="1270" cy="21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26" name="线形标注 1 25"/>
          <xdr:cNvSpPr/>
        </xdr:nvSpPr>
        <xdr:spPr>
          <a:xfrm>
            <a:off x="9710" y="170"/>
            <a:ext cx="2240" cy="840"/>
          </a:xfrm>
          <a:prstGeom prst="borderCallout1">
            <a:avLst>
              <a:gd name="adj1" fmla="val 98162"/>
              <a:gd name="adj2" fmla="val 51667"/>
              <a:gd name="adj3" fmla="val 156513"/>
              <a:gd name="adj4" fmla="val 45089"/>
            </a:avLst>
          </a:prstGeom>
        </xdr:spPr>
        <xdr:style>
          <a:lnRef idx="2">
            <a:schemeClr val="accent6"/>
          </a:lnRef>
          <a:fillRef idx="1">
            <a:schemeClr val="lt1"/>
          </a:fillRef>
          <a:effectRef idx="0">
            <a:schemeClr val="accent6"/>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t>填写姓名、</a:t>
            </a:r>
            <a:r>
              <a:rPr lang="zh-CN" altLang="en-US" sz="1000">
                <a:solidFill>
                  <a:schemeClr val="dk1"/>
                </a:solidFill>
                <a:latin typeface="+mn-lt"/>
                <a:ea typeface="+mn-ea"/>
                <a:cs typeface="+mn-cs"/>
              </a:rPr>
              <a:t>证件号码，选择证件类型，也可通过在职员工清单获取</a:t>
            </a:r>
            <a:endParaRPr lang="zh-CN" altLang="en-US" sz="1000">
              <a:solidFill>
                <a:schemeClr val="dk1"/>
              </a:solidFill>
              <a:latin typeface="+mn-lt"/>
              <a:ea typeface="+mn-ea"/>
              <a:cs typeface="+mn-cs"/>
            </a:endParaRPr>
          </a:p>
        </xdr:txBody>
      </xdr:sp>
      <xdr:sp>
        <xdr:nvSpPr>
          <xdr:cNvPr id="27" name="矩形 26"/>
          <xdr:cNvSpPr/>
        </xdr:nvSpPr>
        <xdr:spPr>
          <a:xfrm>
            <a:off x="14190" y="5285"/>
            <a:ext cx="915" cy="27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28" name="矩形 27"/>
          <xdr:cNvSpPr/>
        </xdr:nvSpPr>
        <xdr:spPr>
          <a:xfrm>
            <a:off x="14175" y="6677"/>
            <a:ext cx="976" cy="253"/>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29" name="矩形 28"/>
          <xdr:cNvSpPr/>
        </xdr:nvSpPr>
        <xdr:spPr>
          <a:xfrm>
            <a:off x="11229" y="6686"/>
            <a:ext cx="1085" cy="27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30" name="矩形 29"/>
          <xdr:cNvSpPr/>
        </xdr:nvSpPr>
        <xdr:spPr>
          <a:xfrm>
            <a:off x="9085" y="6683"/>
            <a:ext cx="1057" cy="24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31" name="线形标注 1 30"/>
          <xdr:cNvSpPr/>
        </xdr:nvSpPr>
        <xdr:spPr>
          <a:xfrm>
            <a:off x="16490" y="5564"/>
            <a:ext cx="1475" cy="1201"/>
          </a:xfrm>
          <a:prstGeom prst="borderCallout1">
            <a:avLst>
              <a:gd name="adj1" fmla="val 67223"/>
              <a:gd name="adj2" fmla="val -3627"/>
              <a:gd name="adj3" fmla="val 76210"/>
              <a:gd name="adj4" fmla="val -432771"/>
            </a:avLst>
          </a:prstGeom>
        </xdr:spPr>
        <xdr:style>
          <a:lnRef idx="1">
            <a:schemeClr val="accent5"/>
          </a:lnRef>
          <a:fillRef idx="2">
            <a:schemeClr val="accent5"/>
          </a:fillRef>
          <a:effectRef idx="1">
            <a:schemeClr val="accent5"/>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b="1">
                <a:solidFill>
                  <a:srgbClr val="FF0000"/>
                </a:solidFill>
              </a:rPr>
              <a:t>以</a:t>
            </a:r>
            <a:r>
              <a:rPr lang="en-US" altLang="zh-CN" sz="1000" b="1">
                <a:solidFill>
                  <a:srgbClr val="FF0000"/>
                </a:solidFill>
              </a:rPr>
              <a:t>10%</a:t>
            </a:r>
            <a:r>
              <a:rPr lang="zh-CN" altLang="en-US" sz="1000" b="1">
                <a:solidFill>
                  <a:srgbClr val="FF0000"/>
                </a:solidFill>
              </a:rPr>
              <a:t>税率领取测算</a:t>
            </a:r>
            <a:endParaRPr lang="en-US" altLang="zh-CN" sz="1000" b="1">
              <a:solidFill>
                <a:srgbClr val="FF0000"/>
              </a:solidFill>
            </a:endParaRPr>
          </a:p>
          <a:p>
            <a:pPr algn="ctr">
              <a:lnSpc>
                <a:spcPts val="1200"/>
              </a:lnSpc>
            </a:pPr>
            <a:r>
              <a:rPr lang="zh-CN" altLang="en-US" sz="1000" b="1">
                <a:solidFill>
                  <a:srgbClr val="FF0000"/>
                </a:solidFill>
              </a:rPr>
              <a:t>，每期建议</a:t>
            </a:r>
            <a:endParaRPr lang="en-US" altLang="zh-CN" sz="1000" b="1">
              <a:solidFill>
                <a:srgbClr val="FF0000"/>
              </a:solidFill>
            </a:endParaRPr>
          </a:p>
          <a:p>
            <a:pPr algn="ctr">
              <a:lnSpc>
                <a:spcPts val="1200"/>
              </a:lnSpc>
            </a:pPr>
            <a:r>
              <a:rPr lang="zh-CN" altLang="en-US" sz="1000" b="1">
                <a:solidFill>
                  <a:srgbClr val="FF0000"/>
                </a:solidFill>
              </a:rPr>
              <a:t>申领定额</a:t>
            </a:r>
            <a:endParaRPr lang="zh-CN" altLang="en-US" sz="1000" b="1">
              <a:solidFill>
                <a:srgbClr val="FF0000"/>
              </a:solidFill>
            </a:endParaRPr>
          </a:p>
        </xdr:txBody>
      </xdr:sp>
      <xdr:sp>
        <xdr:nvSpPr>
          <xdr:cNvPr id="32" name="矩形 31"/>
          <xdr:cNvSpPr/>
        </xdr:nvSpPr>
        <xdr:spPr>
          <a:xfrm>
            <a:off x="9030" y="7600"/>
            <a:ext cx="2106" cy="3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sp>
        <xdr:nvSpPr>
          <xdr:cNvPr id="33" name="线形标注 1 32"/>
          <xdr:cNvSpPr/>
        </xdr:nvSpPr>
        <xdr:spPr>
          <a:xfrm>
            <a:off x="7141" y="6229"/>
            <a:ext cx="1575" cy="999"/>
          </a:xfrm>
          <a:prstGeom prst="borderCallout1">
            <a:avLst>
              <a:gd name="adj1" fmla="val 82976"/>
              <a:gd name="adj2" fmla="val 102095"/>
              <a:gd name="adj3" fmla="val 58884"/>
              <a:gd name="adj4" fmla="val 125523"/>
            </a:avLst>
          </a:prstGeom>
        </xdr:spPr>
        <xdr:style>
          <a:lnRef idx="1">
            <a:schemeClr val="accent5"/>
          </a:lnRef>
          <a:fillRef idx="2">
            <a:schemeClr val="accent5"/>
          </a:fillRef>
          <a:effectRef idx="1">
            <a:schemeClr val="accent5"/>
          </a:effectRef>
          <a:fontRef idx="minor">
            <a:schemeClr val="dk1"/>
          </a:fontRef>
        </xdr:style>
        <xdr:txBody>
          <a:bodyPr rtlCol="0" anchor="ctr"/>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ctr"/>
            <a:r>
              <a:rPr lang="zh-CN" altLang="en-US" sz="1000">
                <a:sym typeface="+mn-ea"/>
              </a:rPr>
              <a:t>按月、按季、按年三种定额方式可供您选择</a:t>
            </a:r>
            <a:endParaRPr lang="zh-CN" altLang="en-US" sz="1000"/>
          </a:p>
        </xdr:txBody>
      </xdr:sp>
    </xdr:grpSp>
    <xdr:clientData/>
  </xdr:twoCellAnchor>
  <xdr:twoCellAnchor>
    <xdr:from>
      <xdr:col>15</xdr:col>
      <xdr:colOff>62865</xdr:colOff>
      <xdr:row>24</xdr:row>
      <xdr:rowOff>748030</xdr:rowOff>
    </xdr:from>
    <xdr:to>
      <xdr:col>16</xdr:col>
      <xdr:colOff>114935</xdr:colOff>
      <xdr:row>25</xdr:row>
      <xdr:rowOff>53340</xdr:rowOff>
    </xdr:to>
    <xdr:sp>
      <xdr:nvSpPr>
        <xdr:cNvPr id="34" name="矩形 33"/>
        <xdr:cNvSpPr/>
      </xdr:nvSpPr>
      <xdr:spPr>
        <a:xfrm>
          <a:off x="9492615" y="5878830"/>
          <a:ext cx="680720" cy="14351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wsDr>
</file>

<file path=xl/drawings/drawing10.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577850</xdr:colOff>
      <xdr:row>73</xdr:row>
      <xdr:rowOff>161925</xdr:rowOff>
    </xdr:to>
    <xdr:pic>
      <xdr:nvPicPr>
        <xdr:cNvPr id="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577850</xdr:colOff>
      <xdr:row>73</xdr:row>
      <xdr:rowOff>161925</xdr:rowOff>
    </xdr:to>
    <xdr:pic>
      <xdr:nvPicPr>
        <xdr:cNvPr id="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419100</xdr:colOff>
      <xdr:row>73</xdr:row>
      <xdr:rowOff>161925</xdr:rowOff>
    </xdr:to>
    <xdr:pic>
      <xdr:nvPicPr>
        <xdr:cNvPr id="3075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577850</xdr:colOff>
      <xdr:row>73</xdr:row>
      <xdr:rowOff>161925</xdr:rowOff>
    </xdr:to>
    <xdr:pic>
      <xdr:nvPicPr>
        <xdr:cNvPr id="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577850</xdr:colOff>
      <xdr:row>73</xdr:row>
      <xdr:rowOff>161925</xdr:rowOff>
    </xdr:to>
    <xdr:pic>
      <xdr:nvPicPr>
        <xdr:cNvPr id="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577850</xdr:colOff>
      <xdr:row>73</xdr:row>
      <xdr:rowOff>161925</xdr:rowOff>
    </xdr:to>
    <xdr:pic>
      <xdr:nvPicPr>
        <xdr:cNvPr id="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577850</xdr:colOff>
      <xdr:row>73</xdr:row>
      <xdr:rowOff>161925</xdr:rowOff>
    </xdr:to>
    <xdr:pic>
      <xdr:nvPicPr>
        <xdr:cNvPr id="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577850</xdr:colOff>
      <xdr:row>73</xdr:row>
      <xdr:rowOff>161925</xdr:rowOff>
    </xdr:to>
    <xdr:pic>
      <xdr:nvPicPr>
        <xdr:cNvPr id="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577850</xdr:colOff>
      <xdr:row>73</xdr:row>
      <xdr:rowOff>161925</xdr:rowOff>
    </xdr:to>
    <xdr:pic>
      <xdr:nvPicPr>
        <xdr:cNvPr id="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104775</xdr:colOff>
      <xdr:row>62</xdr:row>
      <xdr:rowOff>38100</xdr:rowOff>
    </xdr:from>
    <xdr:to>
      <xdr:col>6</xdr:col>
      <xdr:colOff>577850</xdr:colOff>
      <xdr:row>73</xdr:row>
      <xdr:rowOff>161925</xdr:rowOff>
    </xdr:to>
    <xdr:pic>
      <xdr:nvPicPr>
        <xdr:cNvPr id="2" name="Picture 36"/>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27330" y="21145500"/>
          <a:ext cx="6443980" cy="207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55"/>
  <sheetViews>
    <sheetView topLeftCell="C25" workbookViewId="0">
      <selection activeCell="S30" sqref="S30"/>
    </sheetView>
  </sheetViews>
  <sheetFormatPr defaultColWidth="9" defaultRowHeight="14"/>
  <cols>
    <col min="7" max="7" width="9" customWidth="1"/>
  </cols>
  <sheetData>
    <row r="1" ht="13.5" customHeight="1" spans="1:19">
      <c r="A1" s="52" t="s">
        <v>0</v>
      </c>
      <c r="B1" s="53"/>
      <c r="C1" s="53"/>
      <c r="D1" s="53"/>
      <c r="E1" s="53"/>
      <c r="F1" s="53"/>
      <c r="G1" s="53"/>
      <c r="H1" s="53"/>
      <c r="I1" s="54"/>
      <c r="J1" s="54"/>
      <c r="K1" s="54"/>
      <c r="L1" s="54"/>
      <c r="M1" s="54"/>
      <c r="N1" s="54"/>
      <c r="O1" s="54"/>
      <c r="P1" s="54"/>
      <c r="Q1" s="54"/>
      <c r="R1" s="54"/>
      <c r="S1" s="57"/>
    </row>
    <row r="2" ht="29" customHeight="1" spans="1:19">
      <c r="A2" s="53"/>
      <c r="B2" s="53"/>
      <c r="C2" s="53"/>
      <c r="D2" s="53"/>
      <c r="E2" s="53"/>
      <c r="F2" s="53"/>
      <c r="G2" s="53"/>
      <c r="H2" s="53"/>
      <c r="I2" s="54"/>
      <c r="J2" s="54"/>
      <c r="K2" s="54"/>
      <c r="L2" s="54"/>
      <c r="M2" s="54"/>
      <c r="N2" s="54"/>
      <c r="O2" s="54"/>
      <c r="P2" s="54"/>
      <c r="Q2" s="54"/>
      <c r="R2" s="54"/>
      <c r="S2" s="57"/>
    </row>
    <row r="3" ht="13.5" customHeight="1" spans="1:19">
      <c r="A3" s="53"/>
      <c r="B3" s="53"/>
      <c r="C3" s="53"/>
      <c r="D3" s="53"/>
      <c r="E3" s="53"/>
      <c r="F3" s="53"/>
      <c r="G3" s="53"/>
      <c r="H3" s="53"/>
      <c r="I3" s="54"/>
      <c r="J3" s="54"/>
      <c r="K3" s="54"/>
      <c r="L3" s="54"/>
      <c r="M3" s="54"/>
      <c r="N3" s="54"/>
      <c r="O3" s="54"/>
      <c r="P3" s="54"/>
      <c r="Q3" s="54"/>
      <c r="R3" s="54"/>
      <c r="S3" s="57"/>
    </row>
    <row r="4" ht="22" customHeight="1" spans="1:19">
      <c r="A4" s="53"/>
      <c r="B4" s="53"/>
      <c r="C4" s="53"/>
      <c r="D4" s="53"/>
      <c r="E4" s="53"/>
      <c r="F4" s="53"/>
      <c r="G4" s="53"/>
      <c r="H4" s="53"/>
      <c r="I4" s="54"/>
      <c r="J4" s="54"/>
      <c r="K4" s="54"/>
      <c r="L4" s="54"/>
      <c r="M4" s="54"/>
      <c r="N4" s="54"/>
      <c r="O4" s="54"/>
      <c r="P4" s="54"/>
      <c r="Q4" s="54"/>
      <c r="R4" s="54"/>
      <c r="S4" s="57"/>
    </row>
    <row r="5" ht="13.5" customHeight="1" spans="1:19">
      <c r="A5" s="53"/>
      <c r="B5" s="53"/>
      <c r="C5" s="53"/>
      <c r="D5" s="53"/>
      <c r="E5" s="53"/>
      <c r="F5" s="53"/>
      <c r="G5" s="53"/>
      <c r="H5" s="53"/>
      <c r="I5" s="54"/>
      <c r="J5" s="54"/>
      <c r="K5" s="54"/>
      <c r="L5" s="54"/>
      <c r="M5" s="54"/>
      <c r="N5" s="54"/>
      <c r="O5" s="54"/>
      <c r="P5" s="54"/>
      <c r="Q5" s="54"/>
      <c r="R5" s="54"/>
      <c r="S5" s="57"/>
    </row>
    <row r="6" ht="13.5" customHeight="1" spans="1:19">
      <c r="A6" s="53"/>
      <c r="B6" s="53"/>
      <c r="C6" s="53"/>
      <c r="D6" s="53"/>
      <c r="E6" s="53"/>
      <c r="F6" s="53"/>
      <c r="G6" s="53"/>
      <c r="H6" s="53"/>
      <c r="I6" s="54"/>
      <c r="J6" s="54"/>
      <c r="K6" s="54"/>
      <c r="L6" s="54"/>
      <c r="M6" s="54"/>
      <c r="N6" s="54"/>
      <c r="O6" s="54"/>
      <c r="P6" s="54"/>
      <c r="Q6" s="54"/>
      <c r="R6" s="54"/>
      <c r="S6" s="57"/>
    </row>
    <row r="7" ht="13.5" customHeight="1" spans="1:19">
      <c r="A7" s="53"/>
      <c r="B7" s="53"/>
      <c r="C7" s="53"/>
      <c r="D7" s="53"/>
      <c r="E7" s="53"/>
      <c r="F7" s="53"/>
      <c r="G7" s="53"/>
      <c r="H7" s="53"/>
      <c r="I7" s="54"/>
      <c r="J7" s="54"/>
      <c r="K7" s="54"/>
      <c r="L7" s="54"/>
      <c r="M7" s="54"/>
      <c r="N7" s="54"/>
      <c r="O7" s="54"/>
      <c r="P7" s="54"/>
      <c r="Q7" s="54"/>
      <c r="R7" s="54"/>
      <c r="S7" s="57"/>
    </row>
    <row r="8" ht="44" customHeight="1" spans="1:19">
      <c r="A8" s="53"/>
      <c r="B8" s="53"/>
      <c r="C8" s="53"/>
      <c r="D8" s="53"/>
      <c r="E8" s="53"/>
      <c r="F8" s="53"/>
      <c r="G8" s="53"/>
      <c r="H8" s="53"/>
      <c r="I8" s="54"/>
      <c r="J8" s="54"/>
      <c r="K8" s="54"/>
      <c r="L8" s="54"/>
      <c r="M8" s="54"/>
      <c r="N8" s="54"/>
      <c r="O8" s="54"/>
      <c r="P8" s="54"/>
      <c r="Q8" s="54"/>
      <c r="R8" s="54"/>
      <c r="S8" s="57"/>
    </row>
    <row r="9" ht="13.5" customHeight="1" spans="1:19">
      <c r="A9" s="53"/>
      <c r="B9" s="53"/>
      <c r="C9" s="53"/>
      <c r="D9" s="53"/>
      <c r="E9" s="53"/>
      <c r="F9" s="53"/>
      <c r="G9" s="53"/>
      <c r="H9" s="53"/>
      <c r="I9" s="54"/>
      <c r="J9" s="54"/>
      <c r="K9" s="54"/>
      <c r="L9" s="54"/>
      <c r="M9" s="54"/>
      <c r="N9" s="54"/>
      <c r="O9" s="54"/>
      <c r="P9" s="54"/>
      <c r="Q9" s="54"/>
      <c r="R9" s="54"/>
      <c r="S9" s="57"/>
    </row>
    <row r="10" ht="13.5" customHeight="1" spans="1:19">
      <c r="A10" s="53"/>
      <c r="B10" s="53"/>
      <c r="C10" s="53"/>
      <c r="D10" s="53"/>
      <c r="E10" s="53"/>
      <c r="F10" s="53"/>
      <c r="G10" s="53"/>
      <c r="H10" s="53"/>
      <c r="I10" s="54"/>
      <c r="J10" s="54"/>
      <c r="K10" s="54"/>
      <c r="L10" s="54"/>
      <c r="M10" s="54"/>
      <c r="N10" s="54"/>
      <c r="O10" s="54"/>
      <c r="P10" s="54"/>
      <c r="Q10" s="54"/>
      <c r="R10" s="54"/>
      <c r="S10" s="57"/>
    </row>
    <row r="11" ht="13.5" customHeight="1" spans="1:19">
      <c r="A11" s="53"/>
      <c r="B11" s="53"/>
      <c r="C11" s="53"/>
      <c r="D11" s="53"/>
      <c r="E11" s="53"/>
      <c r="F11" s="53"/>
      <c r="G11" s="53"/>
      <c r="H11" s="53"/>
      <c r="I11" s="54"/>
      <c r="J11" s="54"/>
      <c r="K11" s="54"/>
      <c r="L11" s="54"/>
      <c r="M11" s="54"/>
      <c r="N11" s="54"/>
      <c r="O11" s="54"/>
      <c r="P11" s="54"/>
      <c r="Q11" s="54"/>
      <c r="R11" s="54"/>
      <c r="S11" s="57"/>
    </row>
    <row r="12" ht="13.5" customHeight="1" spans="1:19">
      <c r="A12" s="53"/>
      <c r="B12" s="53"/>
      <c r="C12" s="53"/>
      <c r="D12" s="53"/>
      <c r="E12" s="53"/>
      <c r="F12" s="53"/>
      <c r="G12" s="53"/>
      <c r="H12" s="53"/>
      <c r="I12" s="54"/>
      <c r="J12" s="54"/>
      <c r="K12" s="54"/>
      <c r="L12" s="54"/>
      <c r="M12" s="54"/>
      <c r="N12" s="54"/>
      <c r="O12" s="54"/>
      <c r="P12" s="54"/>
      <c r="Q12" s="54"/>
      <c r="R12" s="54"/>
      <c r="S12" s="57"/>
    </row>
    <row r="13" ht="13.5" customHeight="1" spans="1:19">
      <c r="A13" s="53"/>
      <c r="B13" s="53"/>
      <c r="C13" s="53"/>
      <c r="D13" s="53"/>
      <c r="E13" s="53"/>
      <c r="F13" s="53"/>
      <c r="G13" s="53"/>
      <c r="H13" s="53"/>
      <c r="I13" s="54"/>
      <c r="J13" s="54"/>
      <c r="K13" s="54"/>
      <c r="L13" s="54"/>
      <c r="M13" s="54"/>
      <c r="N13" s="54"/>
      <c r="O13" s="54"/>
      <c r="P13" s="54"/>
      <c r="Q13" s="54"/>
      <c r="R13" s="54"/>
      <c r="S13" s="57"/>
    </row>
    <row r="14" ht="13.5" customHeight="1" spans="1:19">
      <c r="A14" s="53"/>
      <c r="B14" s="53"/>
      <c r="C14" s="53"/>
      <c r="D14" s="53"/>
      <c r="E14" s="53"/>
      <c r="F14" s="53"/>
      <c r="G14" s="53"/>
      <c r="H14" s="53"/>
      <c r="I14" s="54"/>
      <c r="J14" s="54"/>
      <c r="K14" s="54"/>
      <c r="L14" s="54"/>
      <c r="M14" s="54"/>
      <c r="N14" s="54"/>
      <c r="O14" s="54"/>
      <c r="P14" s="54"/>
      <c r="Q14" s="54"/>
      <c r="R14" s="54"/>
      <c r="S14" s="57"/>
    </row>
    <row r="15" ht="13.5" customHeight="1" spans="1:19">
      <c r="A15" s="53"/>
      <c r="B15" s="53"/>
      <c r="C15" s="53"/>
      <c r="D15" s="53"/>
      <c r="E15" s="53"/>
      <c r="F15" s="53"/>
      <c r="G15" s="53"/>
      <c r="H15" s="53"/>
      <c r="I15" s="54"/>
      <c r="J15" s="54"/>
      <c r="K15" s="54"/>
      <c r="L15" s="54"/>
      <c r="M15" s="54"/>
      <c r="N15" s="54"/>
      <c r="O15" s="54"/>
      <c r="P15" s="54"/>
      <c r="Q15" s="54"/>
      <c r="R15" s="54"/>
      <c r="S15" s="57"/>
    </row>
    <row r="16" ht="13.5" customHeight="1" spans="1:19">
      <c r="A16" s="53"/>
      <c r="B16" s="53"/>
      <c r="C16" s="53"/>
      <c r="D16" s="53"/>
      <c r="E16" s="53"/>
      <c r="F16" s="53"/>
      <c r="G16" s="53"/>
      <c r="H16" s="53"/>
      <c r="I16" s="54"/>
      <c r="J16" s="54"/>
      <c r="K16" s="54"/>
      <c r="L16" s="54"/>
      <c r="M16" s="54"/>
      <c r="N16" s="54"/>
      <c r="O16" s="54"/>
      <c r="P16" s="54"/>
      <c r="Q16" s="54"/>
      <c r="R16" s="54"/>
      <c r="S16" s="57"/>
    </row>
    <row r="17" ht="39" customHeight="1" spans="1:19">
      <c r="A17" s="53"/>
      <c r="B17" s="53"/>
      <c r="C17" s="53"/>
      <c r="D17" s="53"/>
      <c r="E17" s="53"/>
      <c r="F17" s="53"/>
      <c r="G17" s="53"/>
      <c r="H17" s="53"/>
      <c r="I17" s="54"/>
      <c r="J17" s="54"/>
      <c r="K17" s="54"/>
      <c r="L17" s="54"/>
      <c r="M17" s="54"/>
      <c r="N17" s="54"/>
      <c r="O17" s="54"/>
      <c r="P17" s="54"/>
      <c r="Q17" s="54"/>
      <c r="R17" s="54"/>
      <c r="S17" s="57"/>
    </row>
    <row r="18" ht="13.5" customHeight="1" spans="1:19">
      <c r="A18" s="53"/>
      <c r="B18" s="53"/>
      <c r="C18" s="53"/>
      <c r="D18" s="53"/>
      <c r="E18" s="53"/>
      <c r="F18" s="53"/>
      <c r="G18" s="53"/>
      <c r="H18" s="53"/>
      <c r="I18" s="54"/>
      <c r="J18" s="54"/>
      <c r="K18" s="54"/>
      <c r="L18" s="54"/>
      <c r="M18" s="54"/>
      <c r="N18" s="54"/>
      <c r="O18" s="54"/>
      <c r="P18" s="54"/>
      <c r="Q18" s="54"/>
      <c r="R18" s="54"/>
      <c r="S18" s="57"/>
    </row>
    <row r="19" ht="13.5" customHeight="1" spans="1:19">
      <c r="A19" s="53"/>
      <c r="B19" s="53"/>
      <c r="C19" s="53"/>
      <c r="D19" s="53"/>
      <c r="E19" s="53"/>
      <c r="F19" s="53"/>
      <c r="G19" s="53"/>
      <c r="H19" s="53"/>
      <c r="I19" s="54"/>
      <c r="J19" s="54"/>
      <c r="K19" s="54"/>
      <c r="L19" s="54"/>
      <c r="M19" s="54"/>
      <c r="N19" s="54"/>
      <c r="O19" s="54"/>
      <c r="P19" s="54"/>
      <c r="Q19" s="54"/>
      <c r="R19" s="54"/>
      <c r="S19" s="57"/>
    </row>
    <row r="20" ht="13.5" customHeight="1" spans="1:19">
      <c r="A20" s="53"/>
      <c r="B20" s="53"/>
      <c r="C20" s="53"/>
      <c r="D20" s="53"/>
      <c r="E20" s="53"/>
      <c r="F20" s="53"/>
      <c r="G20" s="53"/>
      <c r="H20" s="53"/>
      <c r="I20" s="54"/>
      <c r="J20" s="54"/>
      <c r="K20" s="54"/>
      <c r="L20" s="54"/>
      <c r="M20" s="54"/>
      <c r="N20" s="54"/>
      <c r="O20" s="54"/>
      <c r="P20" s="54"/>
      <c r="Q20" s="54"/>
      <c r="R20" s="54"/>
      <c r="S20" s="57"/>
    </row>
    <row r="21" ht="13.5" customHeight="1" spans="1:19">
      <c r="A21" s="53"/>
      <c r="B21" s="53"/>
      <c r="C21" s="53"/>
      <c r="D21" s="53"/>
      <c r="E21" s="53"/>
      <c r="F21" s="53"/>
      <c r="G21" s="53"/>
      <c r="H21" s="53"/>
      <c r="I21" s="54"/>
      <c r="J21" s="54"/>
      <c r="K21" s="54"/>
      <c r="L21" s="54"/>
      <c r="M21" s="54"/>
      <c r="N21" s="54"/>
      <c r="O21" s="54"/>
      <c r="P21" s="54"/>
      <c r="Q21" s="54"/>
      <c r="R21" s="54"/>
      <c r="S21" s="57"/>
    </row>
    <row r="22" ht="13.5" customHeight="1" spans="1:19">
      <c r="A22" s="53"/>
      <c r="B22" s="53"/>
      <c r="C22" s="53"/>
      <c r="D22" s="53"/>
      <c r="E22" s="53"/>
      <c r="F22" s="53"/>
      <c r="G22" s="53"/>
      <c r="H22" s="53"/>
      <c r="I22" s="54"/>
      <c r="J22" s="54"/>
      <c r="K22" s="54"/>
      <c r="L22" s="54"/>
      <c r="M22" s="54"/>
      <c r="N22" s="54"/>
      <c r="O22" s="54"/>
      <c r="P22" s="54"/>
      <c r="Q22" s="54"/>
      <c r="R22" s="54"/>
      <c r="S22" s="57"/>
    </row>
    <row r="23" ht="13.5" customHeight="1" spans="1:19">
      <c r="A23" s="53"/>
      <c r="B23" s="53"/>
      <c r="C23" s="53"/>
      <c r="D23" s="53"/>
      <c r="E23" s="53"/>
      <c r="F23" s="53"/>
      <c r="G23" s="53"/>
      <c r="H23" s="53"/>
      <c r="I23" s="54"/>
      <c r="J23" s="54"/>
      <c r="K23" s="54"/>
      <c r="L23" s="54"/>
      <c r="M23" s="54"/>
      <c r="N23" s="54"/>
      <c r="O23" s="54"/>
      <c r="P23" s="54"/>
      <c r="Q23" s="54"/>
      <c r="R23" s="54"/>
      <c r="S23" s="57"/>
    </row>
    <row r="24" ht="13.5" customHeight="1" spans="1:19">
      <c r="A24" s="53"/>
      <c r="B24" s="53"/>
      <c r="C24" s="53"/>
      <c r="D24" s="53"/>
      <c r="E24" s="53"/>
      <c r="F24" s="53"/>
      <c r="G24" s="53"/>
      <c r="H24" s="53"/>
      <c r="I24" s="54"/>
      <c r="J24" s="54"/>
      <c r="K24" s="54"/>
      <c r="L24" s="54"/>
      <c r="M24" s="54"/>
      <c r="N24" s="54"/>
      <c r="O24" s="54"/>
      <c r="P24" s="54"/>
      <c r="Q24" s="54"/>
      <c r="R24" s="54"/>
      <c r="S24" s="57"/>
    </row>
    <row r="25" ht="66" customHeight="1" spans="1:19">
      <c r="A25" s="53"/>
      <c r="B25" s="53"/>
      <c r="C25" s="53"/>
      <c r="D25" s="53"/>
      <c r="E25" s="53"/>
      <c r="F25" s="53"/>
      <c r="G25" s="53"/>
      <c r="H25" s="53"/>
      <c r="I25" s="54"/>
      <c r="J25" s="54"/>
      <c r="K25" s="54"/>
      <c r="L25" s="54"/>
      <c r="M25" s="54"/>
      <c r="N25" s="54"/>
      <c r="O25" s="54"/>
      <c r="P25" s="54"/>
      <c r="Q25" s="54"/>
      <c r="R25" s="54"/>
      <c r="S25" s="57"/>
    </row>
    <row r="26" ht="47" customHeight="1" spans="1:19">
      <c r="A26" s="53"/>
      <c r="B26" s="53"/>
      <c r="C26" s="53"/>
      <c r="D26" s="53"/>
      <c r="E26" s="53"/>
      <c r="F26" s="53"/>
      <c r="G26" s="53"/>
      <c r="H26" s="53"/>
      <c r="I26" s="54"/>
      <c r="J26" s="54"/>
      <c r="K26" s="54"/>
      <c r="L26" s="54"/>
      <c r="M26" s="54"/>
      <c r="N26" s="54"/>
      <c r="O26" s="54"/>
      <c r="P26" s="54"/>
      <c r="Q26" s="54"/>
      <c r="R26" s="54"/>
      <c r="S26" s="57"/>
    </row>
    <row r="27" ht="217" customHeight="1" spans="1:19">
      <c r="A27" s="53"/>
      <c r="B27" s="53"/>
      <c r="C27" s="53"/>
      <c r="D27" s="53"/>
      <c r="E27" s="53"/>
      <c r="F27" s="53"/>
      <c r="G27" s="53"/>
      <c r="H27" s="53"/>
      <c r="I27" s="54"/>
      <c r="J27" s="54"/>
      <c r="K27" s="54"/>
      <c r="L27" s="54"/>
      <c r="M27" s="54"/>
      <c r="N27" s="54"/>
      <c r="O27" s="54"/>
      <c r="P27" s="54"/>
      <c r="Q27" s="54"/>
      <c r="R27" s="54"/>
      <c r="S27" s="57"/>
    </row>
    <row r="28" ht="13.5" customHeight="1" spans="9:19">
      <c r="I28" s="54"/>
      <c r="J28" s="54"/>
      <c r="K28" s="54"/>
      <c r="L28" s="54"/>
      <c r="M28" s="54"/>
      <c r="N28" s="54"/>
      <c r="O28" s="54"/>
      <c r="P28" s="54"/>
      <c r="Q28" s="54"/>
      <c r="R28" s="54"/>
      <c r="S28" s="57"/>
    </row>
    <row r="29" ht="13.5" customHeight="1" spans="9:19">
      <c r="I29" s="54"/>
      <c r="J29" s="54"/>
      <c r="K29" s="54"/>
      <c r="L29" s="54"/>
      <c r="M29" s="54"/>
      <c r="N29" s="54"/>
      <c r="O29" s="54"/>
      <c r="P29" s="54"/>
      <c r="Q29" s="54"/>
      <c r="R29" s="54"/>
      <c r="S29" s="57"/>
    </row>
    <row r="30" ht="13.5" customHeight="1" spans="9:19">
      <c r="I30" s="54"/>
      <c r="J30" s="54"/>
      <c r="K30" s="54"/>
      <c r="L30" s="54"/>
      <c r="M30" s="54"/>
      <c r="N30" s="54"/>
      <c r="O30" s="54"/>
      <c r="P30" s="54"/>
      <c r="Q30" s="54"/>
      <c r="R30" s="54"/>
      <c r="S30" s="57"/>
    </row>
    <row r="31" ht="13.5" customHeight="1" spans="9:19">
      <c r="I31" s="54"/>
      <c r="J31" s="54"/>
      <c r="K31" s="54"/>
      <c r="L31" s="54"/>
      <c r="M31" s="54"/>
      <c r="N31" s="54"/>
      <c r="O31" s="54"/>
      <c r="P31" s="54"/>
      <c r="Q31" s="54"/>
      <c r="R31" s="54"/>
      <c r="S31" s="57"/>
    </row>
    <row r="32" ht="13.5" customHeight="1" spans="9:19">
      <c r="I32" s="54"/>
      <c r="J32" s="54"/>
      <c r="K32" s="54"/>
      <c r="L32" s="54"/>
      <c r="M32" s="54"/>
      <c r="N32" s="54"/>
      <c r="O32" s="54"/>
      <c r="P32" s="54"/>
      <c r="Q32" s="54"/>
      <c r="R32" s="54"/>
      <c r="S32" s="57"/>
    </row>
    <row r="33" ht="13.5" customHeight="1" spans="9:19">
      <c r="I33" s="54"/>
      <c r="J33" s="54"/>
      <c r="K33" s="54"/>
      <c r="L33" s="54"/>
      <c r="M33" s="54"/>
      <c r="N33" s="54"/>
      <c r="O33" s="54"/>
      <c r="P33" s="54"/>
      <c r="Q33" s="54"/>
      <c r="R33" s="54"/>
      <c r="S33" s="57"/>
    </row>
    <row r="34" ht="13.5" customHeight="1" spans="9:19">
      <c r="I34" s="54"/>
      <c r="J34" s="54"/>
      <c r="K34" s="54"/>
      <c r="L34" s="54"/>
      <c r="M34" s="54"/>
      <c r="N34" s="54"/>
      <c r="O34" s="54"/>
      <c r="P34" s="54"/>
      <c r="Q34" s="54"/>
      <c r="R34" s="54"/>
      <c r="S34" s="57"/>
    </row>
    <row r="35" ht="13.5" customHeight="1" spans="9:19">
      <c r="I35" s="54"/>
      <c r="J35" s="54"/>
      <c r="K35" s="54"/>
      <c r="L35" s="54"/>
      <c r="M35" s="54"/>
      <c r="N35" s="54"/>
      <c r="O35" s="54"/>
      <c r="P35" s="54"/>
      <c r="Q35" s="54"/>
      <c r="R35" s="54"/>
      <c r="S35" s="57"/>
    </row>
    <row r="36" ht="13.5" customHeight="1" spans="9:19">
      <c r="I36" s="54"/>
      <c r="J36" s="54"/>
      <c r="K36" s="54"/>
      <c r="L36" s="54"/>
      <c r="M36" s="54"/>
      <c r="N36" s="54"/>
      <c r="O36" s="54"/>
      <c r="P36" s="54"/>
      <c r="Q36" s="54"/>
      <c r="R36" s="54"/>
      <c r="S36" s="57"/>
    </row>
    <row r="37" ht="13.5" customHeight="1" spans="9:19">
      <c r="I37" s="54"/>
      <c r="J37" s="54"/>
      <c r="K37" s="54"/>
      <c r="L37" s="54"/>
      <c r="M37" s="54"/>
      <c r="N37" s="54"/>
      <c r="O37" s="54"/>
      <c r="P37" s="54"/>
      <c r="Q37" s="54"/>
      <c r="R37" s="54"/>
      <c r="S37" s="57"/>
    </row>
    <row r="38" ht="13.5" customHeight="1" spans="9:19">
      <c r="I38" s="54"/>
      <c r="J38" s="54"/>
      <c r="K38" s="54"/>
      <c r="L38" s="54"/>
      <c r="M38" s="54"/>
      <c r="N38" s="54"/>
      <c r="O38" s="54"/>
      <c r="P38" s="54"/>
      <c r="Q38" s="54"/>
      <c r="R38" s="54"/>
      <c r="S38" s="57"/>
    </row>
    <row r="39" ht="13.5" customHeight="1" spans="9:19">
      <c r="I39" s="54"/>
      <c r="J39" s="54"/>
      <c r="K39" s="54"/>
      <c r="L39" s="54"/>
      <c r="M39" s="54"/>
      <c r="N39" s="54"/>
      <c r="O39" s="54"/>
      <c r="P39" s="54"/>
      <c r="Q39" s="54"/>
      <c r="R39" s="54"/>
      <c r="S39" s="57"/>
    </row>
    <row r="40" ht="13.5" customHeight="1" spans="9:19">
      <c r="I40" s="54"/>
      <c r="J40" s="54"/>
      <c r="K40" s="54"/>
      <c r="L40" s="54"/>
      <c r="M40" s="54"/>
      <c r="N40" s="54"/>
      <c r="O40" s="54"/>
      <c r="P40" s="54"/>
      <c r="Q40" s="54"/>
      <c r="R40" s="54"/>
      <c r="S40" s="57"/>
    </row>
    <row r="41" ht="13.5" customHeight="1" spans="9:19">
      <c r="I41" s="54"/>
      <c r="J41" s="54"/>
      <c r="K41" s="54"/>
      <c r="L41" s="54"/>
      <c r="M41" s="54"/>
      <c r="N41" s="54"/>
      <c r="O41" s="54"/>
      <c r="P41" s="54"/>
      <c r="Q41" s="54"/>
      <c r="R41" s="54"/>
      <c r="S41" s="57"/>
    </row>
    <row r="42" ht="13.5" customHeight="1" spans="9:19">
      <c r="I42" s="54"/>
      <c r="J42" s="54"/>
      <c r="K42" s="54"/>
      <c r="L42" s="54"/>
      <c r="M42" s="54"/>
      <c r="N42" s="54"/>
      <c r="O42" s="54"/>
      <c r="P42" s="54"/>
      <c r="Q42" s="54"/>
      <c r="R42" s="54"/>
      <c r="S42" s="57"/>
    </row>
    <row r="43" ht="13.5" customHeight="1" spans="9:19">
      <c r="I43" s="54"/>
      <c r="J43" s="54"/>
      <c r="K43" s="54"/>
      <c r="L43" s="54"/>
      <c r="M43" s="54"/>
      <c r="N43" s="54"/>
      <c r="O43" s="54"/>
      <c r="P43" s="54"/>
      <c r="Q43" s="54"/>
      <c r="R43" s="54"/>
      <c r="S43" s="57"/>
    </row>
    <row r="44" ht="13.5" customHeight="1" spans="9:19">
      <c r="I44" s="54"/>
      <c r="J44" s="54"/>
      <c r="K44" s="54"/>
      <c r="L44" s="54"/>
      <c r="M44" s="54"/>
      <c r="N44" s="54"/>
      <c r="O44" s="54"/>
      <c r="P44" s="54"/>
      <c r="Q44" s="54"/>
      <c r="R44" s="54"/>
      <c r="S44" s="57"/>
    </row>
    <row r="45" ht="13.5" customHeight="1" spans="9:19">
      <c r="I45" s="54"/>
      <c r="J45" s="54"/>
      <c r="K45" s="54"/>
      <c r="L45" s="54"/>
      <c r="M45" s="54"/>
      <c r="N45" s="54"/>
      <c r="O45" s="54"/>
      <c r="P45" s="54"/>
      <c r="Q45" s="54"/>
      <c r="R45" s="54"/>
      <c r="S45" s="57"/>
    </row>
    <row r="46" ht="13.5" customHeight="1" spans="9:19">
      <c r="I46" s="54"/>
      <c r="J46" s="54"/>
      <c r="K46" s="54"/>
      <c r="L46" s="54"/>
      <c r="M46" s="54"/>
      <c r="N46" s="54"/>
      <c r="O46" s="54"/>
      <c r="P46" s="54"/>
      <c r="Q46" s="54"/>
      <c r="R46" s="54"/>
      <c r="S46" s="57"/>
    </row>
    <row r="47" ht="13.5" customHeight="1" spans="9:19">
      <c r="I47" s="54"/>
      <c r="J47" s="54"/>
      <c r="K47" s="54"/>
      <c r="L47" s="54"/>
      <c r="M47" s="54"/>
      <c r="N47" s="54"/>
      <c r="O47" s="54"/>
      <c r="P47" s="54"/>
      <c r="Q47" s="54"/>
      <c r="R47" s="54"/>
      <c r="S47" s="57"/>
    </row>
    <row r="48" ht="13.5" customHeight="1" spans="9:19">
      <c r="I48" s="54"/>
      <c r="J48" s="54"/>
      <c r="K48" s="54"/>
      <c r="L48" s="54"/>
      <c r="M48" s="54"/>
      <c r="N48" s="54"/>
      <c r="O48" s="54"/>
      <c r="P48" s="54"/>
      <c r="Q48" s="54"/>
      <c r="R48" s="54"/>
      <c r="S48" s="57"/>
    </row>
    <row r="49" ht="13.5" customHeight="1" spans="9:19">
      <c r="I49" s="55"/>
      <c r="J49" s="55"/>
      <c r="K49" s="55"/>
      <c r="L49" s="55"/>
      <c r="M49" s="55"/>
      <c r="N49" s="55"/>
      <c r="O49" s="55"/>
      <c r="P49" s="55"/>
      <c r="Q49" s="55"/>
      <c r="R49" s="57"/>
      <c r="S49" s="57"/>
    </row>
    <row r="50" ht="13.5" customHeight="1" spans="9:19">
      <c r="I50" s="55"/>
      <c r="J50" s="55"/>
      <c r="K50" s="55"/>
      <c r="L50" s="55"/>
      <c r="M50" s="55"/>
      <c r="N50" s="55"/>
      <c r="O50" s="55"/>
      <c r="P50" s="55"/>
      <c r="Q50" s="55"/>
      <c r="R50" s="57"/>
      <c r="S50" s="57"/>
    </row>
    <row r="51" ht="13.5" customHeight="1" spans="9:19">
      <c r="I51" s="55"/>
      <c r="J51" s="55"/>
      <c r="K51" s="55"/>
      <c r="L51" s="55"/>
      <c r="M51" s="55"/>
      <c r="N51" s="55"/>
      <c r="O51" s="55"/>
      <c r="P51" s="55"/>
      <c r="Q51" s="55"/>
      <c r="R51" s="57"/>
      <c r="S51" s="57"/>
    </row>
    <row r="52" ht="13.5" customHeight="1" spans="9:19">
      <c r="I52" s="55"/>
      <c r="J52" s="55"/>
      <c r="K52" s="55"/>
      <c r="L52" s="55"/>
      <c r="M52" s="55"/>
      <c r="N52" s="55"/>
      <c r="O52" s="55"/>
      <c r="P52" s="55"/>
      <c r="Q52" s="55"/>
      <c r="R52" s="57"/>
      <c r="S52" s="57"/>
    </row>
    <row r="53" ht="13.5" customHeight="1" spans="9:19">
      <c r="I53" s="55"/>
      <c r="J53" s="55"/>
      <c r="K53" s="55"/>
      <c r="L53" s="55"/>
      <c r="M53" s="55"/>
      <c r="N53" s="55"/>
      <c r="O53" s="55"/>
      <c r="P53" s="55"/>
      <c r="Q53" s="55"/>
      <c r="R53" s="57"/>
      <c r="S53" s="57"/>
    </row>
    <row r="54" ht="13.5" customHeight="1" spans="9:17">
      <c r="I54" s="56"/>
      <c r="J54" s="56"/>
      <c r="K54" s="56"/>
      <c r="L54" s="56"/>
      <c r="M54" s="56"/>
      <c r="N54" s="56"/>
      <c r="O54" s="56"/>
      <c r="P54" s="56"/>
      <c r="Q54" s="56"/>
    </row>
    <row r="55" ht="13.5" customHeight="1" spans="9:17">
      <c r="I55" s="56"/>
      <c r="J55" s="56"/>
      <c r="K55" s="56"/>
      <c r="L55" s="56"/>
      <c r="M55" s="56"/>
      <c r="N55" s="56"/>
      <c r="O55" s="56"/>
      <c r="P55" s="56"/>
      <c r="Q55" s="56"/>
    </row>
  </sheetData>
  <mergeCells count="2">
    <mergeCell ref="A1:H27"/>
    <mergeCell ref="I1:R48"/>
  </mergeCells>
  <pageMargins left="0.75" right="0.75" top="1" bottom="1" header="0.5" footer="0.5"/>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62"/>
  <sheetViews>
    <sheetView workbookViewId="0">
      <selection activeCell="G26" sqref="G26"/>
    </sheetView>
  </sheetViews>
  <sheetFormatPr defaultColWidth="9" defaultRowHeight="14"/>
  <cols>
    <col min="1" max="1" width="1.75454545454545" customWidth="1"/>
    <col min="2" max="2" width="15" customWidth="1"/>
    <col min="3" max="3" width="14.2545454545455" customWidth="1"/>
    <col min="4" max="4" width="22.5" customWidth="1"/>
    <col min="5" max="5" width="18.7272727272727"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27</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 t="shared" ref="E19:G19" si="0">E12</f>
        <v/>
      </c>
      <c r="F19" s="8" t="str">
        <f t="shared" si="0"/>
        <v>领取</v>
      </c>
      <c r="G19" s="15" t="str">
        <f t="shared" si="0"/>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H5" name="区域1_2"/>
    <protectedRange sqref="C26:C27" name="区域2_2"/>
    <protectedRange sqref="C36" name="区域3_1_1"/>
    <protectedRange sqref="E36" name="区域4_1_1"/>
    <protectedRange sqref="G36" name="区域5_1_1"/>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7" stopIfTrue="1">
      <formula>$H$5=""</formula>
    </cfRule>
  </conditionalFormatting>
  <conditionalFormatting sqref="B14">
    <cfRule type="expression" dxfId="1" priority="16" stopIfTrue="1">
      <formula>$C$14&gt;0</formula>
    </cfRule>
  </conditionalFormatting>
  <conditionalFormatting sqref="D14">
    <cfRule type="expression" dxfId="1" priority="15" stopIfTrue="1">
      <formula>$E$14&gt;0</formula>
    </cfRule>
  </conditionalFormatting>
  <conditionalFormatting sqref="F14">
    <cfRule type="expression" dxfId="1" priority="14" stopIfTrue="1">
      <formula>$G$14&gt;0</formula>
    </cfRule>
  </conditionalFormatting>
  <conditionalFormatting sqref="B21">
    <cfRule type="expression" dxfId="1" priority="4">
      <formula>$C$21&gt;0</formula>
    </cfRule>
  </conditionalFormatting>
  <conditionalFormatting sqref="D21">
    <cfRule type="expression" dxfId="1" priority="3">
      <formula>$E$21&gt;0</formula>
    </cfRule>
  </conditionalFormatting>
  <conditionalFormatting sqref="F21">
    <cfRule type="expression" dxfId="1" priority="2">
      <formula>$G$21&gt;0</formula>
    </cfRule>
  </conditionalFormatting>
  <conditionalFormatting sqref="G27">
    <cfRule type="expression" dxfId="2" priority="6" stopIfTrue="1">
      <formula>$H$5="死亡"</formula>
    </cfRule>
    <cfRule type="expression" dxfId="2" priority="5" stopIfTrue="1">
      <formula>$H$5="出境定居"</formula>
    </cfRule>
  </conditionalFormatting>
  <conditionalFormatting sqref="B28">
    <cfRule type="expression" dxfId="1" priority="13" stopIfTrue="1">
      <formula>$C$28&gt;0</formula>
    </cfRule>
  </conditionalFormatting>
  <conditionalFormatting sqref="D28">
    <cfRule type="expression" dxfId="1" priority="12" stopIfTrue="1">
      <formula>$E$28&gt;0</formula>
    </cfRule>
  </conditionalFormatting>
  <conditionalFormatting sqref="F28">
    <cfRule type="expression" dxfId="1" priority="11" stopIfTrue="1">
      <formula>$G$28&gt;0</formula>
    </cfRule>
  </conditionalFormatting>
  <conditionalFormatting sqref="D36">
    <cfRule type="expression" dxfId="3" priority="1">
      <formula>$C$36="一次性支付"</formula>
    </cfRule>
  </conditionalFormatting>
  <conditionalFormatting sqref="E36:G36">
    <cfRule type="expression" dxfId="4" priority="10" stopIfTrue="1">
      <formula>$C$36="一次性支付"</formula>
    </cfRule>
  </conditionalFormatting>
  <conditionalFormatting sqref="C26:C27 E27">
    <cfRule type="expression" dxfId="2" priority="9" stopIfTrue="1">
      <formula>$H$5="死亡"</formula>
    </cfRule>
    <cfRule type="expression" dxfId="2" priority="8" stopIfTrue="1">
      <formula>$H$5="出境定居"</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62"/>
  <sheetViews>
    <sheetView topLeftCell="A31" workbookViewId="0">
      <selection activeCell="B6" sqref="B6"/>
    </sheetView>
  </sheetViews>
  <sheetFormatPr defaultColWidth="9" defaultRowHeight="14"/>
  <cols>
    <col min="1" max="1" width="1.75454545454545" customWidth="1"/>
    <col min="2" max="2" width="15" customWidth="1"/>
    <col min="3" max="3" width="14.2545454545455" customWidth="1"/>
    <col min="4" max="4" width="22.5" customWidth="1"/>
    <col min="5" max="5" width="18.7272727272727"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27</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 t="shared" ref="E19:G19" si="0">E12</f>
        <v/>
      </c>
      <c r="F19" s="8" t="str">
        <f t="shared" si="0"/>
        <v>领取</v>
      </c>
      <c r="G19" s="15" t="str">
        <f t="shared" si="0"/>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H5" name="区域1_2"/>
    <protectedRange sqref="C26:C27" name="区域2_2"/>
    <protectedRange sqref="C36" name="区域3_1_1"/>
    <protectedRange sqref="E36" name="区域4_1_1"/>
    <protectedRange sqref="G36" name="区域5_1_1"/>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7" stopIfTrue="1">
      <formula>$H$5=""</formula>
    </cfRule>
  </conditionalFormatting>
  <conditionalFormatting sqref="B14">
    <cfRule type="expression" dxfId="1" priority="16" stopIfTrue="1">
      <formula>$C$14&gt;0</formula>
    </cfRule>
  </conditionalFormatting>
  <conditionalFormatting sqref="D14">
    <cfRule type="expression" dxfId="1" priority="15" stopIfTrue="1">
      <formula>$E$14&gt;0</formula>
    </cfRule>
  </conditionalFormatting>
  <conditionalFormatting sqref="F14">
    <cfRule type="expression" dxfId="1" priority="14" stopIfTrue="1">
      <formula>$G$14&gt;0</formula>
    </cfRule>
  </conditionalFormatting>
  <conditionalFormatting sqref="B21">
    <cfRule type="expression" dxfId="1" priority="4">
      <formula>$C$21&gt;0</formula>
    </cfRule>
  </conditionalFormatting>
  <conditionalFormatting sqref="D21">
    <cfRule type="expression" dxfId="1" priority="3">
      <formula>$E$21&gt;0</formula>
    </cfRule>
  </conditionalFormatting>
  <conditionalFormatting sqref="F21">
    <cfRule type="expression" dxfId="1" priority="2">
      <formula>$G$21&gt;0</formula>
    </cfRule>
  </conditionalFormatting>
  <conditionalFormatting sqref="G27">
    <cfRule type="expression" dxfId="2" priority="6" stopIfTrue="1">
      <formula>$H$5="死亡"</formula>
    </cfRule>
    <cfRule type="expression" dxfId="2" priority="5" stopIfTrue="1">
      <formula>$H$5="出境定居"</formula>
    </cfRule>
  </conditionalFormatting>
  <conditionalFormatting sqref="B28">
    <cfRule type="expression" dxfId="1" priority="13" stopIfTrue="1">
      <formula>$C$28&gt;0</formula>
    </cfRule>
  </conditionalFormatting>
  <conditionalFormatting sqref="D28">
    <cfRule type="expression" dxfId="1" priority="12" stopIfTrue="1">
      <formula>$E$28&gt;0</formula>
    </cfRule>
  </conditionalFormatting>
  <conditionalFormatting sqref="F28">
    <cfRule type="expression" dxfId="1" priority="11" stopIfTrue="1">
      <formula>$G$28&gt;0</formula>
    </cfRule>
  </conditionalFormatting>
  <conditionalFormatting sqref="D36">
    <cfRule type="expression" dxfId="3" priority="1">
      <formula>$C$36="一次性支付"</formula>
    </cfRule>
  </conditionalFormatting>
  <conditionalFormatting sqref="E36:G36">
    <cfRule type="expression" dxfId="4" priority="10" stopIfTrue="1">
      <formula>$C$36="一次性支付"</formula>
    </cfRule>
  </conditionalFormatting>
  <conditionalFormatting sqref="C26:C27 E27">
    <cfRule type="expression" dxfId="2" priority="9" stopIfTrue="1">
      <formula>$H$5="死亡"</formula>
    </cfRule>
    <cfRule type="expression" dxfId="2" priority="8" stopIfTrue="1">
      <formula>$H$5="出境定居"</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62"/>
  <sheetViews>
    <sheetView topLeftCell="A21" workbookViewId="0">
      <selection activeCell="G9" sqref="G9"/>
    </sheetView>
  </sheetViews>
  <sheetFormatPr defaultColWidth="9" defaultRowHeight="14"/>
  <cols>
    <col min="1" max="1" width="1.75454545454545" customWidth="1"/>
    <col min="2" max="2" width="15" customWidth="1"/>
    <col min="3" max="3" width="14.2545454545455" customWidth="1"/>
    <col min="4" max="4" width="22.5" customWidth="1"/>
    <col min="5" max="5" width="18.7272727272727"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78</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 t="shared" ref="E19:G19" si="0">E12</f>
        <v/>
      </c>
      <c r="F19" s="8" t="str">
        <f t="shared" si="0"/>
        <v>领取</v>
      </c>
      <c r="G19" s="15" t="str">
        <f t="shared" si="0"/>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H5" name="区域1_2"/>
    <protectedRange sqref="C26:C27" name="区域2_2"/>
    <protectedRange sqref="C36" name="区域3_1_1"/>
    <protectedRange sqref="E36" name="区域4_1_1"/>
    <protectedRange sqref="G36" name="区域5_1_1"/>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7" stopIfTrue="1">
      <formula>$H$5=""</formula>
    </cfRule>
  </conditionalFormatting>
  <conditionalFormatting sqref="B14">
    <cfRule type="expression" dxfId="1" priority="16" stopIfTrue="1">
      <formula>$C$14&gt;0</formula>
    </cfRule>
  </conditionalFormatting>
  <conditionalFormatting sqref="D14">
    <cfRule type="expression" dxfId="1" priority="15" stopIfTrue="1">
      <formula>$E$14&gt;0</formula>
    </cfRule>
  </conditionalFormatting>
  <conditionalFormatting sqref="F14">
    <cfRule type="expression" dxfId="1" priority="14" stopIfTrue="1">
      <formula>$G$14&gt;0</formula>
    </cfRule>
  </conditionalFormatting>
  <conditionalFormatting sqref="B21">
    <cfRule type="expression" dxfId="1" priority="4">
      <formula>$C$21&gt;0</formula>
    </cfRule>
  </conditionalFormatting>
  <conditionalFormatting sqref="D21">
    <cfRule type="expression" dxfId="1" priority="3">
      <formula>$E$21&gt;0</formula>
    </cfRule>
  </conditionalFormatting>
  <conditionalFormatting sqref="F21">
    <cfRule type="expression" dxfId="1" priority="2">
      <formula>$G$21&gt;0</formula>
    </cfRule>
  </conditionalFormatting>
  <conditionalFormatting sqref="G27">
    <cfRule type="expression" dxfId="2" priority="6" stopIfTrue="1">
      <formula>$H$5="死亡"</formula>
    </cfRule>
    <cfRule type="expression" dxfId="2" priority="5" stopIfTrue="1">
      <formula>$H$5="出境定居"</formula>
    </cfRule>
  </conditionalFormatting>
  <conditionalFormatting sqref="B28">
    <cfRule type="expression" dxfId="1" priority="13" stopIfTrue="1">
      <formula>$C$28&gt;0</formula>
    </cfRule>
  </conditionalFormatting>
  <conditionalFormatting sqref="D28">
    <cfRule type="expression" dxfId="1" priority="12" stopIfTrue="1">
      <formula>$E$28&gt;0</formula>
    </cfRule>
  </conditionalFormatting>
  <conditionalFormatting sqref="F28">
    <cfRule type="expression" dxfId="1" priority="11" stopIfTrue="1">
      <formula>$G$28&gt;0</formula>
    </cfRule>
  </conditionalFormatting>
  <conditionalFormatting sqref="D36">
    <cfRule type="expression" dxfId="3" priority="1">
      <formula>$C$36="一次性支付"</formula>
    </cfRule>
  </conditionalFormatting>
  <conditionalFormatting sqref="E36:G36">
    <cfRule type="expression" dxfId="4" priority="10" stopIfTrue="1">
      <formula>$C$36="一次性支付"</formula>
    </cfRule>
  </conditionalFormatting>
  <conditionalFormatting sqref="C26:C27 E27">
    <cfRule type="expression" dxfId="2" priority="9" stopIfTrue="1">
      <formula>$H$5="死亡"</formula>
    </cfRule>
    <cfRule type="expression" dxfId="2" priority="8" stopIfTrue="1">
      <formula>$H$5="出境定居"</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O12"/>
  <sheetViews>
    <sheetView showZeros="0" workbookViewId="0">
      <selection activeCell="I19" sqref="I19"/>
    </sheetView>
  </sheetViews>
  <sheetFormatPr defaultColWidth="9" defaultRowHeight="14"/>
  <cols>
    <col min="2" max="2" width="10.5" customWidth="1"/>
    <col min="4" max="4" width="19.6272727272727" customWidth="1"/>
    <col min="12" max="12" width="11" customWidth="1"/>
  </cols>
  <sheetData>
    <row r="1" ht="24.75" customHeight="1" spans="1:15">
      <c r="A1" s="46" t="s">
        <v>1</v>
      </c>
      <c r="B1" s="46"/>
      <c r="C1" s="46"/>
      <c r="D1" s="46"/>
      <c r="E1" s="46"/>
      <c r="F1" s="46"/>
      <c r="G1" s="46"/>
      <c r="H1" s="46"/>
      <c r="I1" s="46"/>
      <c r="J1" s="46"/>
      <c r="K1" s="46"/>
      <c r="L1" s="46"/>
      <c r="M1" s="46"/>
      <c r="N1" s="46"/>
      <c r="O1" s="46"/>
    </row>
    <row r="2" ht="26" spans="1:15">
      <c r="A2" s="47" t="s">
        <v>2</v>
      </c>
      <c r="B2" s="47" t="s">
        <v>3</v>
      </c>
      <c r="C2" s="48" t="s">
        <v>4</v>
      </c>
      <c r="D2" s="47" t="s">
        <v>5</v>
      </c>
      <c r="E2" s="47" t="s">
        <v>6</v>
      </c>
      <c r="F2" s="47" t="s">
        <v>7</v>
      </c>
      <c r="G2" s="47" t="s">
        <v>8</v>
      </c>
      <c r="H2" s="47" t="s">
        <v>9</v>
      </c>
      <c r="I2" s="47" t="s">
        <v>10</v>
      </c>
      <c r="J2" s="47" t="s">
        <v>11</v>
      </c>
      <c r="K2" s="47" t="s">
        <v>12</v>
      </c>
      <c r="L2" s="47" t="s">
        <v>13</v>
      </c>
      <c r="M2" s="47" t="s">
        <v>14</v>
      </c>
      <c r="N2" s="47" t="s">
        <v>15</v>
      </c>
      <c r="O2" s="47" t="s">
        <v>16</v>
      </c>
    </row>
    <row r="3" spans="1:15">
      <c r="A3" s="49">
        <v>1</v>
      </c>
      <c r="B3" s="50">
        <f>员工1!B5</f>
        <v>0</v>
      </c>
      <c r="C3" s="50">
        <f>员工1!C5</f>
        <v>0</v>
      </c>
      <c r="D3" s="50">
        <f>员工1!D5</f>
        <v>0</v>
      </c>
      <c r="E3" s="51"/>
      <c r="F3" s="51"/>
      <c r="G3" s="51"/>
      <c r="H3" s="51"/>
      <c r="I3" s="51"/>
      <c r="J3" s="51"/>
      <c r="K3" s="50">
        <f>员工1!H5</f>
        <v>0</v>
      </c>
      <c r="L3" s="50">
        <f>员工2!C36</f>
        <v>0</v>
      </c>
      <c r="M3" s="50" t="str">
        <f>IF(ISERROR(FIND("一次性支付",员工1!C36)),IF(ISERROR(FIND("年",员工1!E36)),IF(ISERROR(FIND("季",员工1!E36)),IF(ISERROR(FIND("月",员工1!E36)),"","月"),"季"),"年"),"")</f>
        <v/>
      </c>
      <c r="N3" s="50">
        <f>IF(ISERROR(FIND("一次性支付",员工1!C36)),(IF(ISERROR(FIND("分期支付",员工1!C36)),(IF(ISERROR(FIND("定额支付",员工1!C36)),员工1!G36,"")),员工1!G36)),"")</f>
        <v>0</v>
      </c>
      <c r="O3" s="50">
        <f>IF(ISERROR(FIND("一次性支付",员工1!C36)),(IF(ISERROR(FIND("定额支付",员工1!C36)),(IF(ISERROR(FIND("分期支付",员工1!C36)),员工1!G36,"")),员工1!G36)),"")</f>
        <v>0</v>
      </c>
    </row>
    <row r="4" spans="1:15">
      <c r="A4" s="49">
        <v>2</v>
      </c>
      <c r="B4" s="50">
        <f>员工2!B5</f>
        <v>0</v>
      </c>
      <c r="C4" s="50">
        <f>员工2!C5</f>
        <v>0</v>
      </c>
      <c r="D4" s="50">
        <f>员工2!D5</f>
        <v>0</v>
      </c>
      <c r="E4" s="51"/>
      <c r="F4" s="51"/>
      <c r="G4" s="51"/>
      <c r="H4" s="51"/>
      <c r="I4" s="51"/>
      <c r="J4" s="51"/>
      <c r="K4" s="50">
        <f>员工2!H5</f>
        <v>0</v>
      </c>
      <c r="L4" s="50">
        <f>员工2!C36</f>
        <v>0</v>
      </c>
      <c r="M4" s="50" t="str">
        <f>IF(ISERROR(FIND("一次性支付",#REF!)),IF(ISERROR(FIND("年",#REF!)),IF(ISERROR(FIND("季",#REF!)),IF(ISERROR(FIND("月",#REF!)),"","月"),"季"),"年"),"")</f>
        <v/>
      </c>
      <c r="N4" s="50"/>
      <c r="O4" s="50"/>
    </row>
    <row r="5" spans="1:15">
      <c r="A5" s="49">
        <v>3</v>
      </c>
      <c r="B5" s="50">
        <f>员工3!B5</f>
        <v>0</v>
      </c>
      <c r="C5" s="50">
        <f>员工3!C5</f>
        <v>0</v>
      </c>
      <c r="D5" s="50">
        <f>员工3!D5</f>
        <v>0</v>
      </c>
      <c r="E5" s="51"/>
      <c r="F5" s="51"/>
      <c r="G5" s="51"/>
      <c r="H5" s="51"/>
      <c r="I5" s="51"/>
      <c r="J5" s="51"/>
      <c r="K5" s="50">
        <f>员工3!H5</f>
        <v>0</v>
      </c>
      <c r="L5" s="50">
        <f>员工3!C36</f>
        <v>0</v>
      </c>
      <c r="M5" s="50" t="str">
        <f>IF(ISERROR(FIND("一次性支付",#REF!)),IF(ISERROR(FIND("年",#REF!)),IF(ISERROR(FIND("季",#REF!)),IF(ISERROR(FIND("月",#REF!)),"","月"),"季"),"年"),"")</f>
        <v/>
      </c>
      <c r="N5" s="50"/>
      <c r="O5" s="50"/>
    </row>
    <row r="6" spans="1:15">
      <c r="A6" s="49">
        <v>4</v>
      </c>
      <c r="B6" s="50">
        <f>员工4!B5</f>
        <v>0</v>
      </c>
      <c r="C6" s="50">
        <f>员工4!C5</f>
        <v>0</v>
      </c>
      <c r="D6" s="50">
        <f>员工4!D5</f>
        <v>0</v>
      </c>
      <c r="E6" s="51"/>
      <c r="F6" s="51"/>
      <c r="G6" s="51"/>
      <c r="H6" s="51"/>
      <c r="I6" s="51"/>
      <c r="J6" s="51"/>
      <c r="K6" s="50">
        <f>员工4!H5</f>
        <v>0</v>
      </c>
      <c r="L6" s="50">
        <f>员工4!C36</f>
        <v>0</v>
      </c>
      <c r="M6" s="50" t="str">
        <f>IF(ISERROR(FIND("一次性支付",#REF!)),IF(ISERROR(FIND("年",#REF!)),IF(ISERROR(FIND("季",#REF!)),IF(ISERROR(FIND("月",#REF!)),"","月"),"季"),"年"),"")</f>
        <v/>
      </c>
      <c r="N6" s="50"/>
      <c r="O6" s="50"/>
    </row>
    <row r="7" spans="1:15">
      <c r="A7" s="49">
        <v>5</v>
      </c>
      <c r="B7" s="50">
        <f>员工5!B5</f>
        <v>0</v>
      </c>
      <c r="C7" s="50">
        <f>员工5!C5</f>
        <v>0</v>
      </c>
      <c r="D7" s="50">
        <f>员工5!D5</f>
        <v>0</v>
      </c>
      <c r="E7" s="51"/>
      <c r="F7" s="51"/>
      <c r="G7" s="51"/>
      <c r="H7" s="51"/>
      <c r="I7" s="51"/>
      <c r="J7" s="51"/>
      <c r="K7" s="50">
        <f>员工5!H5</f>
        <v>0</v>
      </c>
      <c r="L7" s="50">
        <f>员工5!C36</f>
        <v>0</v>
      </c>
      <c r="M7" s="50" t="str">
        <f>IF(ISERROR(FIND("一次性支付",#REF!)),IF(ISERROR(FIND("年",#REF!)),IF(ISERROR(FIND("季",#REF!)),IF(ISERROR(FIND("月",#REF!)),"","月"),"季"),"年"),"")</f>
        <v/>
      </c>
      <c r="N7" s="50"/>
      <c r="O7" s="50"/>
    </row>
    <row r="8" spans="1:15">
      <c r="A8" s="49">
        <v>6</v>
      </c>
      <c r="B8" s="50">
        <f>员工6!B5</f>
        <v>0</v>
      </c>
      <c r="C8" s="50">
        <f>员工6!C5</f>
        <v>0</v>
      </c>
      <c r="D8" s="50">
        <f>员工6!D5</f>
        <v>0</v>
      </c>
      <c r="E8" s="51"/>
      <c r="F8" s="51"/>
      <c r="G8" s="51"/>
      <c r="H8" s="51"/>
      <c r="I8" s="51"/>
      <c r="J8" s="51"/>
      <c r="K8" s="50">
        <f>员工6!H5</f>
        <v>0</v>
      </c>
      <c r="L8" s="50">
        <f>员工6!C36</f>
        <v>0</v>
      </c>
      <c r="M8" s="50" t="str">
        <f>IF(ISERROR(FIND("一次性支付",#REF!)),IF(ISERROR(FIND("年",#REF!)),IF(ISERROR(FIND("季",#REF!)),IF(ISERROR(FIND("月",#REF!)),"","月"),"季"),"年"),"")</f>
        <v/>
      </c>
      <c r="N8" s="50"/>
      <c r="O8" s="50"/>
    </row>
    <row r="9" spans="1:15">
      <c r="A9" s="49">
        <v>7</v>
      </c>
      <c r="B9" s="50">
        <f>员工7!B5</f>
        <v>0</v>
      </c>
      <c r="C9" s="50">
        <f>员工7!C5</f>
        <v>0</v>
      </c>
      <c r="D9" s="50">
        <f>员工7!D5</f>
        <v>0</v>
      </c>
      <c r="E9" s="51"/>
      <c r="F9" s="51"/>
      <c r="G9" s="51"/>
      <c r="H9" s="51"/>
      <c r="I9" s="51"/>
      <c r="J9" s="51"/>
      <c r="K9" s="50">
        <f>员工7!H5</f>
        <v>0</v>
      </c>
      <c r="L9" s="50">
        <f>员工7!C36</f>
        <v>0</v>
      </c>
      <c r="M9" s="50" t="str">
        <f>IF(ISERROR(FIND("一次性支付",#REF!)),IF(ISERROR(FIND("年",#REF!)),IF(ISERROR(FIND("季",#REF!)),IF(ISERROR(FIND("月",#REF!)),"","月"),"季"),"年"),"")</f>
        <v/>
      </c>
      <c r="N9" s="50"/>
      <c r="O9" s="50"/>
    </row>
    <row r="10" spans="1:15">
      <c r="A10" s="49">
        <v>8</v>
      </c>
      <c r="B10" s="50">
        <f>员工8!B5</f>
        <v>0</v>
      </c>
      <c r="C10" s="50">
        <f>员工8!C5</f>
        <v>0</v>
      </c>
      <c r="D10" s="50">
        <f>员工8!D5</f>
        <v>0</v>
      </c>
      <c r="E10" s="51"/>
      <c r="F10" s="51"/>
      <c r="G10" s="51"/>
      <c r="H10" s="51"/>
      <c r="I10" s="51"/>
      <c r="J10" s="51"/>
      <c r="K10" s="50">
        <f>员工8!H5</f>
        <v>0</v>
      </c>
      <c r="L10" s="50">
        <f>员工8!C36</f>
        <v>0</v>
      </c>
      <c r="M10" s="50" t="str">
        <f>IF(ISERROR(FIND("一次性支付",#REF!)),IF(ISERROR(FIND("年",#REF!)),IF(ISERROR(FIND("季",#REF!)),IF(ISERROR(FIND("月",#REF!)),"","月"),"季"),"年"),"")</f>
        <v/>
      </c>
      <c r="N10" s="50"/>
      <c r="O10" s="50"/>
    </row>
    <row r="11" spans="1:15">
      <c r="A11" s="49">
        <v>9</v>
      </c>
      <c r="B11" s="50">
        <f>员工9!B5</f>
        <v>0</v>
      </c>
      <c r="C11" s="50">
        <f>员工9!C5</f>
        <v>0</v>
      </c>
      <c r="D11" s="50">
        <f>员工9!D5</f>
        <v>0</v>
      </c>
      <c r="E11" s="51"/>
      <c r="F11" s="51"/>
      <c r="G11" s="51"/>
      <c r="H11" s="51"/>
      <c r="I11" s="51"/>
      <c r="J11" s="51"/>
      <c r="K11" s="50">
        <f>员工9!H5</f>
        <v>0</v>
      </c>
      <c r="L11" s="50">
        <f>员工9!C36</f>
        <v>0</v>
      </c>
      <c r="M11" s="50" t="str">
        <f>IF(ISERROR(FIND("一次性支付",#REF!)),IF(ISERROR(FIND("年",#REF!)),IF(ISERROR(FIND("季",#REF!)),IF(ISERROR(FIND("月",#REF!)),"","月"),"季"),"年"),"")</f>
        <v/>
      </c>
      <c r="N11" s="50"/>
      <c r="O11" s="50"/>
    </row>
    <row r="12" spans="1:15">
      <c r="A12" s="49">
        <v>10</v>
      </c>
      <c r="B12" s="50">
        <f>员工10!B5</f>
        <v>0</v>
      </c>
      <c r="C12" s="50">
        <f>员工10!C5</f>
        <v>0</v>
      </c>
      <c r="D12" s="50">
        <f>员工10!D5</f>
        <v>0</v>
      </c>
      <c r="E12" s="51"/>
      <c r="F12" s="51"/>
      <c r="G12" s="51"/>
      <c r="H12" s="51"/>
      <c r="I12" s="51"/>
      <c r="J12" s="51"/>
      <c r="K12" s="50">
        <f>员工10!H5</f>
        <v>0</v>
      </c>
      <c r="L12" s="50">
        <f>员工10!C36</f>
        <v>0</v>
      </c>
      <c r="M12" s="50" t="str">
        <f>IF(ISERROR(FIND("一次性支付",#REF!)),IF(ISERROR(FIND("年",#REF!)),IF(ISERROR(FIND("季",#REF!)),IF(ISERROR(FIND("月",#REF!)),"","月"),"季"),"年"),"")</f>
        <v/>
      </c>
      <c r="N12" s="50"/>
      <c r="O12" s="50"/>
    </row>
  </sheetData>
  <mergeCells count="1">
    <mergeCell ref="A1:O1"/>
  </mergeCells>
  <dataValidations count="1">
    <dataValidation type="textLength" operator="between" allowBlank="1" showInputMessage="1" showErrorMessage="1" sqref="D2">
      <formula1>1</formula1>
      <formula2>18</formula2>
    </dataValidation>
  </dataValidations>
  <pageMargins left="0.7" right="0.7"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B1:J62"/>
  <sheetViews>
    <sheetView tabSelected="1" workbookViewId="0">
      <selection activeCell="E39" sqref="E39"/>
    </sheetView>
  </sheetViews>
  <sheetFormatPr defaultColWidth="9" defaultRowHeight="14"/>
  <cols>
    <col min="1" max="1" width="1.75454545454545" customWidth="1"/>
    <col min="2" max="2" width="15" customWidth="1"/>
    <col min="3" max="3" width="14.2545454545455" customWidth="1"/>
    <col min="4" max="4" width="22.5" customWidth="1"/>
    <col min="5" max="5" width="21"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27</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E12</f>
        <v/>
      </c>
      <c r="F19" s="8" t="str">
        <f>F12</f>
        <v>领取</v>
      </c>
      <c r="G19" s="15" t="str">
        <f>G12</f>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C26:C27" name="区域2_2"/>
    <protectedRange sqref="C36" name="区域3_1_1"/>
    <protectedRange sqref="E36" name="区域4_1_1"/>
    <protectedRange sqref="G36" name="区域5_1_1"/>
    <protectedRange sqref="H5" name="区域1_2"/>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14" stopIfTrue="1">
      <formula>$H$5=""</formula>
    </cfRule>
  </conditionalFormatting>
  <conditionalFormatting sqref="B14">
    <cfRule type="expression" dxfId="1" priority="578" stopIfTrue="1">
      <formula>$C$14&gt;0</formula>
    </cfRule>
  </conditionalFormatting>
  <conditionalFormatting sqref="D14">
    <cfRule type="expression" dxfId="1" priority="577" stopIfTrue="1">
      <formula>$E$14&gt;0</formula>
    </cfRule>
  </conditionalFormatting>
  <conditionalFormatting sqref="F14">
    <cfRule type="expression" dxfId="1" priority="576" stopIfTrue="1">
      <formula>$G$14&gt;0</formula>
    </cfRule>
  </conditionalFormatting>
  <conditionalFormatting sqref="B21">
    <cfRule type="expression" dxfId="1" priority="7">
      <formula>$C$21&gt;0</formula>
    </cfRule>
  </conditionalFormatting>
  <conditionalFormatting sqref="D21">
    <cfRule type="expression" dxfId="1" priority="6">
      <formula>$E$21&gt;0</formula>
    </cfRule>
  </conditionalFormatting>
  <conditionalFormatting sqref="F21">
    <cfRule type="expression" dxfId="1" priority="5">
      <formula>$G$21&gt;0</formula>
    </cfRule>
  </conditionalFormatting>
  <conditionalFormatting sqref="G27">
    <cfRule type="expression" dxfId="2" priority="9" stopIfTrue="1">
      <formula>$H$5="出境定居"</formula>
    </cfRule>
    <cfRule type="expression" dxfId="2" priority="10" stopIfTrue="1">
      <formula>$H$5="死亡"</formula>
    </cfRule>
  </conditionalFormatting>
  <conditionalFormatting sqref="B28">
    <cfRule type="expression" dxfId="1" priority="575" stopIfTrue="1">
      <formula>$C$28&gt;0</formula>
    </cfRule>
  </conditionalFormatting>
  <conditionalFormatting sqref="D28">
    <cfRule type="expression" dxfId="1" priority="574" stopIfTrue="1">
      <formula>$E$28&gt;0</formula>
    </cfRule>
  </conditionalFormatting>
  <conditionalFormatting sqref="F28">
    <cfRule type="expression" dxfId="1" priority="573" stopIfTrue="1">
      <formula>$G$28&gt;0</formula>
    </cfRule>
  </conditionalFormatting>
  <conditionalFormatting sqref="D36">
    <cfRule type="expression" dxfId="3" priority="1">
      <formula>$C$36="一次性支付"</formula>
    </cfRule>
  </conditionalFormatting>
  <conditionalFormatting sqref="E36:G36">
    <cfRule type="expression" dxfId="4" priority="505" stopIfTrue="1">
      <formula>$C$36="一次性支付"</formula>
    </cfRule>
  </conditionalFormatting>
  <conditionalFormatting sqref="C26:C27 E27">
    <cfRule type="expression" dxfId="2" priority="489" stopIfTrue="1">
      <formula>$H$5="出境定居"</formula>
    </cfRule>
    <cfRule type="expression" dxfId="2" priority="490" stopIfTrue="1">
      <formula>$H$5="死亡"</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62"/>
  <sheetViews>
    <sheetView topLeftCell="A9" workbookViewId="0">
      <selection activeCell="J28" sqref="J28"/>
    </sheetView>
  </sheetViews>
  <sheetFormatPr defaultColWidth="9" defaultRowHeight="14"/>
  <cols>
    <col min="1" max="1" width="1.75454545454545" customWidth="1"/>
    <col min="2" max="2" width="15" customWidth="1"/>
    <col min="3" max="3" width="14.2545454545455" customWidth="1"/>
    <col min="4" max="4" width="22.5" customWidth="1"/>
    <col min="5" max="5" width="18.7272727272727"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27</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 t="shared" ref="E19:G19" si="0">E12</f>
        <v/>
      </c>
      <c r="F19" s="8" t="str">
        <f t="shared" si="0"/>
        <v>领取</v>
      </c>
      <c r="G19" s="15" t="str">
        <f t="shared" si="0"/>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H5" name="区域1_2"/>
    <protectedRange sqref="C26:C27" name="区域2_2"/>
    <protectedRange sqref="C36" name="区域3_1_1"/>
    <protectedRange sqref="E36" name="区域4_1_1"/>
    <protectedRange sqref="G36" name="区域5_1_1"/>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7" stopIfTrue="1">
      <formula>$H$5=""</formula>
    </cfRule>
  </conditionalFormatting>
  <conditionalFormatting sqref="B14">
    <cfRule type="expression" dxfId="1" priority="16" stopIfTrue="1">
      <formula>$C$14&gt;0</formula>
    </cfRule>
  </conditionalFormatting>
  <conditionalFormatting sqref="D14">
    <cfRule type="expression" dxfId="1" priority="15" stopIfTrue="1">
      <formula>$E$14&gt;0</formula>
    </cfRule>
  </conditionalFormatting>
  <conditionalFormatting sqref="F14">
    <cfRule type="expression" dxfId="1" priority="14" stopIfTrue="1">
      <formula>$G$14&gt;0</formula>
    </cfRule>
  </conditionalFormatting>
  <conditionalFormatting sqref="B21">
    <cfRule type="expression" dxfId="1" priority="4">
      <formula>$C$21&gt;0</formula>
    </cfRule>
  </conditionalFormatting>
  <conditionalFormatting sqref="D21">
    <cfRule type="expression" dxfId="1" priority="3">
      <formula>$E$21&gt;0</formula>
    </cfRule>
  </conditionalFormatting>
  <conditionalFormatting sqref="F21">
    <cfRule type="expression" dxfId="1" priority="2">
      <formula>$G$21&gt;0</formula>
    </cfRule>
  </conditionalFormatting>
  <conditionalFormatting sqref="G27">
    <cfRule type="expression" dxfId="2" priority="6" stopIfTrue="1">
      <formula>$H$5="死亡"</formula>
    </cfRule>
    <cfRule type="expression" dxfId="2" priority="5" stopIfTrue="1">
      <formula>$H$5="出境定居"</formula>
    </cfRule>
  </conditionalFormatting>
  <conditionalFormatting sqref="B28">
    <cfRule type="expression" dxfId="1" priority="13" stopIfTrue="1">
      <formula>$C$28&gt;0</formula>
    </cfRule>
  </conditionalFormatting>
  <conditionalFormatting sqref="D28">
    <cfRule type="expression" dxfId="1" priority="12" stopIfTrue="1">
      <formula>$E$28&gt;0</formula>
    </cfRule>
  </conditionalFormatting>
  <conditionalFormatting sqref="F28">
    <cfRule type="expression" dxfId="1" priority="11" stopIfTrue="1">
      <formula>$G$28&gt;0</formula>
    </cfRule>
  </conditionalFormatting>
  <conditionalFormatting sqref="D36">
    <cfRule type="expression" dxfId="3" priority="1">
      <formula>$C$36="一次性支付"</formula>
    </cfRule>
  </conditionalFormatting>
  <conditionalFormatting sqref="E36:G36">
    <cfRule type="expression" dxfId="4" priority="10" stopIfTrue="1">
      <formula>$C$36="一次性支付"</formula>
    </cfRule>
  </conditionalFormatting>
  <conditionalFormatting sqref="C26:C27 E27">
    <cfRule type="expression" dxfId="2" priority="9" stopIfTrue="1">
      <formula>$H$5="死亡"</formula>
    </cfRule>
    <cfRule type="expression" dxfId="2" priority="8" stopIfTrue="1">
      <formula>$H$5="出境定居"</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62"/>
  <sheetViews>
    <sheetView workbookViewId="0">
      <selection activeCell="B6" sqref="B6"/>
    </sheetView>
  </sheetViews>
  <sheetFormatPr defaultColWidth="9" defaultRowHeight="14"/>
  <cols>
    <col min="1" max="1" width="1.75454545454545" customWidth="1"/>
    <col min="2" max="2" width="15" customWidth="1"/>
    <col min="3" max="3" width="14.2545454545455" customWidth="1"/>
    <col min="4" max="4" width="22.5" customWidth="1"/>
    <col min="5" max="5" width="18.7272727272727"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27</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 t="shared" ref="E19:G19" si="0">E12</f>
        <v/>
      </c>
      <c r="F19" s="8" t="str">
        <f t="shared" si="0"/>
        <v>领取</v>
      </c>
      <c r="G19" s="15" t="str">
        <f t="shared" si="0"/>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H5" name="区域1_2"/>
    <protectedRange sqref="C26:C27" name="区域2_2"/>
    <protectedRange sqref="C36" name="区域3_1_1"/>
    <protectedRange sqref="E36" name="区域4_1_1"/>
    <protectedRange sqref="G36" name="区域5_1_1"/>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7" stopIfTrue="1">
      <formula>$H$5=""</formula>
    </cfRule>
  </conditionalFormatting>
  <conditionalFormatting sqref="B14">
    <cfRule type="expression" dxfId="1" priority="16" stopIfTrue="1">
      <formula>$C$14&gt;0</formula>
    </cfRule>
  </conditionalFormatting>
  <conditionalFormatting sqref="D14">
    <cfRule type="expression" dxfId="1" priority="15" stopIfTrue="1">
      <formula>$E$14&gt;0</formula>
    </cfRule>
  </conditionalFormatting>
  <conditionalFormatting sqref="F14">
    <cfRule type="expression" dxfId="1" priority="14" stopIfTrue="1">
      <formula>$G$14&gt;0</formula>
    </cfRule>
  </conditionalFormatting>
  <conditionalFormatting sqref="B21">
    <cfRule type="expression" dxfId="1" priority="4">
      <formula>$C$21&gt;0</formula>
    </cfRule>
  </conditionalFormatting>
  <conditionalFormatting sqref="D21">
    <cfRule type="expression" dxfId="1" priority="3">
      <formula>$E$21&gt;0</formula>
    </cfRule>
  </conditionalFormatting>
  <conditionalFormatting sqref="F21">
    <cfRule type="expression" dxfId="1" priority="2">
      <formula>$G$21&gt;0</formula>
    </cfRule>
  </conditionalFormatting>
  <conditionalFormatting sqref="G27">
    <cfRule type="expression" dxfId="2" priority="6" stopIfTrue="1">
      <formula>$H$5="死亡"</formula>
    </cfRule>
    <cfRule type="expression" dxfId="2" priority="5" stopIfTrue="1">
      <formula>$H$5="出境定居"</formula>
    </cfRule>
  </conditionalFormatting>
  <conditionalFormatting sqref="B28">
    <cfRule type="expression" dxfId="1" priority="13" stopIfTrue="1">
      <formula>$C$28&gt;0</formula>
    </cfRule>
  </conditionalFormatting>
  <conditionalFormatting sqref="D28">
    <cfRule type="expression" dxfId="1" priority="12" stopIfTrue="1">
      <formula>$E$28&gt;0</formula>
    </cfRule>
  </conditionalFormatting>
  <conditionalFormatting sqref="F28">
    <cfRule type="expression" dxfId="1" priority="11" stopIfTrue="1">
      <formula>$G$28&gt;0</formula>
    </cfRule>
  </conditionalFormatting>
  <conditionalFormatting sqref="D36">
    <cfRule type="expression" dxfId="3" priority="1">
      <formula>$C$36="一次性支付"</formula>
    </cfRule>
  </conditionalFormatting>
  <conditionalFormatting sqref="E36:G36">
    <cfRule type="expression" dxfId="4" priority="10" stopIfTrue="1">
      <formula>$C$36="一次性支付"</formula>
    </cfRule>
  </conditionalFormatting>
  <conditionalFormatting sqref="C26:C27 E27">
    <cfRule type="expression" dxfId="2" priority="9" stopIfTrue="1">
      <formula>$H$5="死亡"</formula>
    </cfRule>
    <cfRule type="expression" dxfId="2" priority="8" stopIfTrue="1">
      <formula>$H$5="出境定居"</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62"/>
  <sheetViews>
    <sheetView topLeftCell="A31" workbookViewId="0">
      <selection activeCell="B6" sqref="B6"/>
    </sheetView>
  </sheetViews>
  <sheetFormatPr defaultColWidth="9" defaultRowHeight="14"/>
  <cols>
    <col min="1" max="1" width="1.75454545454545" customWidth="1"/>
    <col min="2" max="2" width="15" customWidth="1"/>
    <col min="3" max="3" width="14.2545454545455" customWidth="1"/>
    <col min="4" max="4" width="22.5" customWidth="1"/>
    <col min="5" max="5" width="18.7272727272727"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27</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 t="shared" ref="E19:G19" si="0">E12</f>
        <v/>
      </c>
      <c r="F19" s="8" t="str">
        <f t="shared" si="0"/>
        <v>领取</v>
      </c>
      <c r="G19" s="15" t="str">
        <f t="shared" si="0"/>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H5" name="区域1_2"/>
    <protectedRange sqref="C26:C27" name="区域2_2"/>
    <protectedRange sqref="C36" name="区域3_1_1"/>
    <protectedRange sqref="E36" name="区域4_1_1"/>
    <protectedRange sqref="G36" name="区域5_1_1"/>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7" stopIfTrue="1">
      <formula>$H$5=""</formula>
    </cfRule>
  </conditionalFormatting>
  <conditionalFormatting sqref="B14">
    <cfRule type="expression" dxfId="1" priority="16" stopIfTrue="1">
      <formula>$C$14&gt;0</formula>
    </cfRule>
  </conditionalFormatting>
  <conditionalFormatting sqref="D14">
    <cfRule type="expression" dxfId="1" priority="15" stopIfTrue="1">
      <formula>$E$14&gt;0</formula>
    </cfRule>
  </conditionalFormatting>
  <conditionalFormatting sqref="F14">
    <cfRule type="expression" dxfId="1" priority="14" stopIfTrue="1">
      <formula>$G$14&gt;0</formula>
    </cfRule>
  </conditionalFormatting>
  <conditionalFormatting sqref="B21">
    <cfRule type="expression" dxfId="1" priority="4">
      <formula>$C$21&gt;0</formula>
    </cfRule>
  </conditionalFormatting>
  <conditionalFormatting sqref="D21">
    <cfRule type="expression" dxfId="1" priority="3">
      <formula>$E$21&gt;0</formula>
    </cfRule>
  </conditionalFormatting>
  <conditionalFormatting sqref="F21">
    <cfRule type="expression" dxfId="1" priority="2">
      <formula>$G$21&gt;0</formula>
    </cfRule>
  </conditionalFormatting>
  <conditionalFormatting sqref="G27">
    <cfRule type="expression" dxfId="2" priority="6" stopIfTrue="1">
      <formula>$H$5="死亡"</formula>
    </cfRule>
    <cfRule type="expression" dxfId="2" priority="5" stopIfTrue="1">
      <formula>$H$5="出境定居"</formula>
    </cfRule>
  </conditionalFormatting>
  <conditionalFormatting sqref="B28">
    <cfRule type="expression" dxfId="1" priority="13" stopIfTrue="1">
      <formula>$C$28&gt;0</formula>
    </cfRule>
  </conditionalFormatting>
  <conditionalFormatting sqref="D28">
    <cfRule type="expression" dxfId="1" priority="12" stopIfTrue="1">
      <formula>$E$28&gt;0</formula>
    </cfRule>
  </conditionalFormatting>
  <conditionalFormatting sqref="F28">
    <cfRule type="expression" dxfId="1" priority="11" stopIfTrue="1">
      <formula>$G$28&gt;0</formula>
    </cfRule>
  </conditionalFormatting>
  <conditionalFormatting sqref="D36">
    <cfRule type="expression" dxfId="3" priority="1">
      <formula>$C$36="一次性支付"</formula>
    </cfRule>
  </conditionalFormatting>
  <conditionalFormatting sqref="E36:G36">
    <cfRule type="expression" dxfId="4" priority="10" stopIfTrue="1">
      <formula>$C$36="一次性支付"</formula>
    </cfRule>
  </conditionalFormatting>
  <conditionalFormatting sqref="C26:C27 E27">
    <cfRule type="expression" dxfId="2" priority="9" stopIfTrue="1">
      <formula>$H$5="死亡"</formula>
    </cfRule>
    <cfRule type="expression" dxfId="2" priority="8" stopIfTrue="1">
      <formula>$H$5="出境定居"</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62"/>
  <sheetViews>
    <sheetView workbookViewId="0">
      <selection activeCell="B6" sqref="B6"/>
    </sheetView>
  </sheetViews>
  <sheetFormatPr defaultColWidth="9" defaultRowHeight="14"/>
  <cols>
    <col min="1" max="1" width="1.75454545454545" customWidth="1"/>
    <col min="2" max="2" width="15" customWidth="1"/>
    <col min="3" max="3" width="14.2545454545455" customWidth="1"/>
    <col min="4" max="4" width="22.5" customWidth="1"/>
    <col min="5" max="5" width="18.7272727272727"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27</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 t="shared" ref="E19:G19" si="0">E12</f>
        <v/>
      </c>
      <c r="F19" s="8" t="str">
        <f t="shared" si="0"/>
        <v>领取</v>
      </c>
      <c r="G19" s="15" t="str">
        <f t="shared" si="0"/>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H5" name="区域1_2"/>
    <protectedRange sqref="C26:C27" name="区域2_2"/>
    <protectedRange sqref="C36" name="区域3_1_1"/>
    <protectedRange sqref="E36" name="区域4_1_1"/>
    <protectedRange sqref="G36" name="区域5_1_1"/>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7" stopIfTrue="1">
      <formula>$H$5=""</formula>
    </cfRule>
  </conditionalFormatting>
  <conditionalFormatting sqref="B14">
    <cfRule type="expression" dxfId="1" priority="16" stopIfTrue="1">
      <formula>$C$14&gt;0</formula>
    </cfRule>
  </conditionalFormatting>
  <conditionalFormatting sqref="D14">
    <cfRule type="expression" dxfId="1" priority="15" stopIfTrue="1">
      <formula>$E$14&gt;0</formula>
    </cfRule>
  </conditionalFormatting>
  <conditionalFormatting sqref="F14">
    <cfRule type="expression" dxfId="1" priority="14" stopIfTrue="1">
      <formula>$G$14&gt;0</formula>
    </cfRule>
  </conditionalFormatting>
  <conditionalFormatting sqref="B21">
    <cfRule type="expression" dxfId="1" priority="4">
      <formula>$C$21&gt;0</formula>
    </cfRule>
  </conditionalFormatting>
  <conditionalFormatting sqref="D21">
    <cfRule type="expression" dxfId="1" priority="3">
      <formula>$E$21&gt;0</formula>
    </cfRule>
  </conditionalFormatting>
  <conditionalFormatting sqref="F21">
    <cfRule type="expression" dxfId="1" priority="2">
      <formula>$G$21&gt;0</formula>
    </cfRule>
  </conditionalFormatting>
  <conditionalFormatting sqref="G27">
    <cfRule type="expression" dxfId="2" priority="6" stopIfTrue="1">
      <formula>$H$5="死亡"</formula>
    </cfRule>
    <cfRule type="expression" dxfId="2" priority="5" stopIfTrue="1">
      <formula>$H$5="出境定居"</formula>
    </cfRule>
  </conditionalFormatting>
  <conditionalFormatting sqref="B28">
    <cfRule type="expression" dxfId="1" priority="13" stopIfTrue="1">
      <formula>$C$28&gt;0</formula>
    </cfRule>
  </conditionalFormatting>
  <conditionalFormatting sqref="D28">
    <cfRule type="expression" dxfId="1" priority="12" stopIfTrue="1">
      <formula>$E$28&gt;0</formula>
    </cfRule>
  </conditionalFormatting>
  <conditionalFormatting sqref="F28">
    <cfRule type="expression" dxfId="1" priority="11" stopIfTrue="1">
      <formula>$G$28&gt;0</formula>
    </cfRule>
  </conditionalFormatting>
  <conditionalFormatting sqref="D36">
    <cfRule type="expression" dxfId="3" priority="1">
      <formula>$C$36="一次性支付"</formula>
    </cfRule>
  </conditionalFormatting>
  <conditionalFormatting sqref="E36:G36">
    <cfRule type="expression" dxfId="4" priority="10" stopIfTrue="1">
      <formula>$C$36="一次性支付"</formula>
    </cfRule>
  </conditionalFormatting>
  <conditionalFormatting sqref="C26:C27 E27">
    <cfRule type="expression" dxfId="2" priority="9" stopIfTrue="1">
      <formula>$H$5="死亡"</formula>
    </cfRule>
    <cfRule type="expression" dxfId="2" priority="8" stopIfTrue="1">
      <formula>$H$5="出境定居"</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62"/>
  <sheetViews>
    <sheetView workbookViewId="0">
      <selection activeCell="B6" sqref="B6"/>
    </sheetView>
  </sheetViews>
  <sheetFormatPr defaultColWidth="9" defaultRowHeight="14"/>
  <cols>
    <col min="1" max="1" width="1.75454545454545" customWidth="1"/>
    <col min="2" max="2" width="15" customWidth="1"/>
    <col min="3" max="3" width="14.2545454545455" customWidth="1"/>
    <col min="4" max="4" width="22.5" customWidth="1"/>
    <col min="5" max="5" width="18.7272727272727"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27</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 t="shared" ref="E19:G19" si="0">E12</f>
        <v/>
      </c>
      <c r="F19" s="8" t="str">
        <f t="shared" si="0"/>
        <v>领取</v>
      </c>
      <c r="G19" s="15" t="str">
        <f t="shared" si="0"/>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H5" name="区域1_2"/>
    <protectedRange sqref="C26:C27" name="区域2_2"/>
    <protectedRange sqref="C36" name="区域3_1_1"/>
    <protectedRange sqref="E36" name="区域4_1_1"/>
    <protectedRange sqref="G36" name="区域5_1_1"/>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7" stopIfTrue="1">
      <formula>$H$5=""</formula>
    </cfRule>
  </conditionalFormatting>
  <conditionalFormatting sqref="B14">
    <cfRule type="expression" dxfId="1" priority="16" stopIfTrue="1">
      <formula>$C$14&gt;0</formula>
    </cfRule>
  </conditionalFormatting>
  <conditionalFormatting sqref="D14">
    <cfRule type="expression" dxfId="1" priority="15" stopIfTrue="1">
      <formula>$E$14&gt;0</formula>
    </cfRule>
  </conditionalFormatting>
  <conditionalFormatting sqref="F14">
    <cfRule type="expression" dxfId="1" priority="14" stopIfTrue="1">
      <formula>$G$14&gt;0</formula>
    </cfRule>
  </conditionalFormatting>
  <conditionalFormatting sqref="B21">
    <cfRule type="expression" dxfId="1" priority="4">
      <formula>$C$21&gt;0</formula>
    </cfRule>
  </conditionalFormatting>
  <conditionalFormatting sqref="D21">
    <cfRule type="expression" dxfId="1" priority="3">
      <formula>$E$21&gt;0</formula>
    </cfRule>
  </conditionalFormatting>
  <conditionalFormatting sqref="F21">
    <cfRule type="expression" dxfId="1" priority="2">
      <formula>$G$21&gt;0</formula>
    </cfRule>
  </conditionalFormatting>
  <conditionalFormatting sqref="G27">
    <cfRule type="expression" dxfId="2" priority="6" stopIfTrue="1">
      <formula>$H$5="死亡"</formula>
    </cfRule>
    <cfRule type="expression" dxfId="2" priority="5" stopIfTrue="1">
      <formula>$H$5="出境定居"</formula>
    </cfRule>
  </conditionalFormatting>
  <conditionalFormatting sqref="B28">
    <cfRule type="expression" dxfId="1" priority="13" stopIfTrue="1">
      <formula>$C$28&gt;0</formula>
    </cfRule>
  </conditionalFormatting>
  <conditionalFormatting sqref="D28">
    <cfRule type="expression" dxfId="1" priority="12" stopIfTrue="1">
      <formula>$E$28&gt;0</formula>
    </cfRule>
  </conditionalFormatting>
  <conditionalFormatting sqref="F28">
    <cfRule type="expression" dxfId="1" priority="11" stopIfTrue="1">
      <formula>$G$28&gt;0</formula>
    </cfRule>
  </conditionalFormatting>
  <conditionalFormatting sqref="D36">
    <cfRule type="expression" dxfId="3" priority="1">
      <formula>$C$36="一次性支付"</formula>
    </cfRule>
  </conditionalFormatting>
  <conditionalFormatting sqref="E36:G36">
    <cfRule type="expression" dxfId="4" priority="10" stopIfTrue="1">
      <formula>$C$36="一次性支付"</formula>
    </cfRule>
  </conditionalFormatting>
  <conditionalFormatting sqref="C26:C27 E27">
    <cfRule type="expression" dxfId="2" priority="9" stopIfTrue="1">
      <formula>$H$5="死亡"</formula>
    </cfRule>
    <cfRule type="expression" dxfId="2" priority="8" stopIfTrue="1">
      <formula>$H$5="出境定居"</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J62"/>
  <sheetViews>
    <sheetView workbookViewId="0">
      <selection activeCell="B6" sqref="B6"/>
    </sheetView>
  </sheetViews>
  <sheetFormatPr defaultColWidth="9" defaultRowHeight="14"/>
  <cols>
    <col min="1" max="1" width="1.75454545454545" customWidth="1"/>
    <col min="2" max="2" width="15" customWidth="1"/>
    <col min="3" max="3" width="14.2545454545455" customWidth="1"/>
    <col min="4" max="4" width="22.5" customWidth="1"/>
    <col min="5" max="5" width="18.7272727272727" customWidth="1"/>
    <col min="6" max="7" width="15" customWidth="1"/>
    <col min="8" max="8" width="13.1272727272727" customWidth="1"/>
    <col min="9" max="9" width="12.5" customWidth="1"/>
  </cols>
  <sheetData>
    <row r="1" ht="8.25" customHeight="1"/>
    <row r="2" ht="24" spans="2:9">
      <c r="B2" s="1" t="s">
        <v>17</v>
      </c>
      <c r="C2" s="1"/>
      <c r="D2" s="1"/>
      <c r="E2" s="1"/>
      <c r="F2" s="1"/>
      <c r="G2" s="1"/>
      <c r="H2" s="1"/>
      <c r="I2" s="3"/>
    </row>
    <row r="3" ht="17.25" customHeight="1" spans="2:9">
      <c r="B3" s="2" t="s">
        <v>18</v>
      </c>
      <c r="C3" s="3"/>
      <c r="D3" s="3"/>
      <c r="E3" s="3"/>
      <c r="F3" s="3"/>
      <c r="G3" s="3"/>
      <c r="H3" s="3"/>
      <c r="I3" s="3"/>
    </row>
    <row r="4" ht="24" customHeight="1" spans="2:9">
      <c r="B4" s="4" t="s">
        <v>19</v>
      </c>
      <c r="C4" s="4" t="s">
        <v>20</v>
      </c>
      <c r="D4" s="4" t="s">
        <v>21</v>
      </c>
      <c r="E4" s="4" t="s">
        <v>22</v>
      </c>
      <c r="F4" s="4" t="s">
        <v>23</v>
      </c>
      <c r="G4" s="4" t="s">
        <v>24</v>
      </c>
      <c r="H4" s="4" t="s">
        <v>25</v>
      </c>
      <c r="I4" s="3"/>
    </row>
    <row r="5" ht="24" customHeight="1" spans="2:9">
      <c r="B5" s="5"/>
      <c r="C5" s="6"/>
      <c r="D5" s="6"/>
      <c r="E5" s="5"/>
      <c r="F5" s="5"/>
      <c r="G5" s="5"/>
      <c r="H5" s="5"/>
      <c r="I5" s="3"/>
    </row>
    <row r="6" ht="20.25" customHeight="1" spans="2:9">
      <c r="B6" s="2" t="s">
        <v>26</v>
      </c>
      <c r="C6" s="3"/>
      <c r="D6" s="3"/>
      <c r="E6" s="3"/>
      <c r="F6" s="3"/>
      <c r="G6" s="3"/>
      <c r="H6" s="3"/>
      <c r="I6" s="3"/>
    </row>
    <row r="7" ht="212" customHeight="1" spans="2:9">
      <c r="B7" s="7" t="s">
        <v>27</v>
      </c>
      <c r="C7" s="7"/>
      <c r="D7" s="7"/>
      <c r="E7" s="7"/>
      <c r="F7" s="7"/>
      <c r="G7" s="7"/>
      <c r="H7" s="7"/>
      <c r="I7" s="43"/>
    </row>
    <row r="8" ht="22.5" customHeight="1" spans="2:9">
      <c r="B8" s="2" t="s">
        <v>28</v>
      </c>
      <c r="C8" s="3"/>
      <c r="D8" s="3"/>
      <c r="E8" s="3"/>
      <c r="F8" s="3"/>
      <c r="G8" s="3"/>
      <c r="H8" s="3"/>
      <c r="I8" s="3"/>
    </row>
    <row r="9" ht="22.5" customHeight="1" spans="2:9">
      <c r="B9" s="8" t="s">
        <v>29</v>
      </c>
      <c r="C9" s="8" t="s">
        <v>30</v>
      </c>
      <c r="D9" s="8" t="s">
        <v>31</v>
      </c>
      <c r="E9" s="8" t="s">
        <v>32</v>
      </c>
      <c r="F9" s="9" t="s">
        <v>33</v>
      </c>
      <c r="G9" s="3"/>
      <c r="H9" s="3"/>
      <c r="I9" s="3"/>
    </row>
    <row r="10" ht="22.5" customHeight="1" spans="2:9">
      <c r="B10" s="10" t="str">
        <f>IF(OR(H5=""),"请选择领取原因",IF(OR(E5="",F5="",G5="",E5=0),"",E5))</f>
        <v>请选择领取原因</v>
      </c>
      <c r="C10" s="11" t="str">
        <f>IF(OR(E5="",F5="",G5="",E5=0),"",IF(E5-F5&lt;=0,"",E5-F5))</f>
        <v/>
      </c>
      <c r="D10" s="12" t="str">
        <f>IF(C10="","",IF(OR(H5="退休",H5="丧劳"),IF(C10&gt;80000,45%,IF(C10&gt;55000,35%,IF(C10&gt;35000,30%,IF(C10&gt;25000,25%,IF(C10&gt;12000,20%,IF(C10&gt;3000,10%,IF(C10&gt;0,3%,0))))))),IF(C10/12&gt;80000,45%,IF(C10/12&gt;55000,35%,IF(C10/12&gt;35000,30%,IF(C10/12&gt;25000,25%,IF(C10/12&gt;12000,20%,IF(C10/12&gt;3000,10%,IF(C10/12&gt;0,3%,0)))))))))</f>
        <v/>
      </c>
      <c r="E10" s="11" t="str">
        <f>IF(OR(H5="退休",H5="丧劳"),IF(C10="","",ROUND(MAX(C10*{0.03,0.1,0.2,0.25,0.3,0.35,0.45}-{0,210,1410,2660,4410,7160,15160},0),2)),IF(C10="","",ROUND(MAX(C10/12*{0.03,0.1,0.2,0.25,0.3,0.35,0.45}-{0,210,1410,2660,4410,7160,15160},0)*12,2)))</f>
        <v/>
      </c>
      <c r="F10" s="11" t="str">
        <f>IF(OR(H5="",C10=""),"",E5-E10)</f>
        <v/>
      </c>
      <c r="G10" s="3"/>
      <c r="H10" s="3"/>
      <c r="I10" s="3"/>
    </row>
    <row r="11" ht="22.5" customHeight="1" spans="2:9">
      <c r="B11" s="2" t="s">
        <v>34</v>
      </c>
      <c r="C11" s="3"/>
      <c r="D11" s="3"/>
      <c r="E11" s="3"/>
      <c r="F11" s="3"/>
      <c r="G11" s="3"/>
      <c r="H11" s="3"/>
      <c r="I11" s="3"/>
    </row>
    <row r="12" ht="22.5" customHeight="1" spans="2:9">
      <c r="B12" s="8" t="s">
        <v>35</v>
      </c>
      <c r="C12" s="13" t="str">
        <f>IF(E12="","",IF(E12=0,0,3%))</f>
        <v/>
      </c>
      <c r="D12" s="8" t="s">
        <v>36</v>
      </c>
      <c r="E12" s="14" t="str">
        <f>IF(OR(H5="",G5="",F5="",E5="",E5=0),"",IF(G12="不适用","",IF((F5+G5)=0,0,G5/(F5+G5))))</f>
        <v/>
      </c>
      <c r="F12" s="8" t="str">
        <f>H5&amp;"领取"</f>
        <v>领取</v>
      </c>
      <c r="G12" s="15" t="str">
        <f>IF(OR(H5="死亡",H5="出境定居",H5=""),"不适用","适用")</f>
        <v>不适用</v>
      </c>
      <c r="H12" s="16"/>
      <c r="I12" s="44"/>
    </row>
    <row r="13" ht="23.25" hidden="1" customHeight="1" spans="2:10">
      <c r="B13" s="10" t="s">
        <v>37</v>
      </c>
      <c r="C13" s="17" t="str">
        <f>IF(OR(H5="死亡",H5="出境定居",H5=""),"不适用",IF(E12=0,E5,ROUNDDOWN(3000/E12,0)))</f>
        <v>不适用</v>
      </c>
      <c r="D13" s="8"/>
      <c r="E13" s="18"/>
      <c r="F13" s="8"/>
      <c r="G13" s="19"/>
      <c r="H13" s="16"/>
      <c r="I13" s="44"/>
      <c r="J13" s="45"/>
    </row>
    <row r="14" ht="22.5" customHeight="1" spans="2:9">
      <c r="B14" s="8" t="s">
        <v>38</v>
      </c>
      <c r="C14" s="17" t="str">
        <f>IF(E12="","",ROUNDDOWN(IF(C15=2,IF(E5*0.97&lt;=C13,E5/2*1.1,C13),C13),0))</f>
        <v/>
      </c>
      <c r="D14" s="8" t="s">
        <v>39</v>
      </c>
      <c r="E14" s="17" t="str">
        <f>IF(E12="","",(IF(E15&lt;=1,0,IF(AND(E15=2,E5*0.97&lt;(C14*3)),C14*3*0.97,C14*3))))</f>
        <v/>
      </c>
      <c r="F14" s="8" t="s">
        <v>40</v>
      </c>
      <c r="G14" s="17" t="str">
        <f>IF(E12="","",(IF(G15&lt;=1,0,IF(AND(G15=2,E5*0.97&lt;(C14*12)),C14*12*0.97,C14*12))))</f>
        <v/>
      </c>
      <c r="H14" s="3"/>
      <c r="I14" s="3"/>
    </row>
    <row r="15" ht="22.5" customHeight="1" spans="2:9">
      <c r="B15" s="8" t="s">
        <v>41</v>
      </c>
      <c r="C15" s="11" t="str">
        <f>IF(E12="","",IF(E5=0,0,IF(E5/C13&lt;2,2,CEILING(E5/C13,1))))</f>
        <v/>
      </c>
      <c r="D15" s="8" t="s">
        <v>41</v>
      </c>
      <c r="E15" s="11" t="str">
        <f>IF(E12="","",CEILING(IF(C15/3&lt;=1,0,C15/3),1))</f>
        <v/>
      </c>
      <c r="F15" s="8" t="s">
        <v>41</v>
      </c>
      <c r="G15" s="11" t="str">
        <f>IF(E12="","",CEILING(IF(C15/12&lt;=1,0,C15/12),1))</f>
        <v/>
      </c>
      <c r="H15" s="3"/>
      <c r="I15" s="3"/>
    </row>
    <row r="16" ht="22.5" customHeight="1" spans="2:9">
      <c r="B16" s="8" t="s">
        <v>42</v>
      </c>
      <c r="C16" s="20" t="str">
        <f>IF(E12="","",ROUND(MAX(ROUND(C14*E12,2)*{0.03,0.1,0.2,0.25,0.3,0.35,0.45}-{0,210,1410,2660,4410,7160,15160},0),2))</f>
        <v/>
      </c>
      <c r="D16" s="8" t="s">
        <v>43</v>
      </c>
      <c r="E16" s="20" t="str">
        <f>IF(E12="","",ROUND(MAX(ROUND(ROUND(E14*E12,2)/3,2)*{0.03,0.1,0.2,0.25,0.3,0.35,0.45}-{0,210,1410,2660,4410,7160,15160},0)*3,2))</f>
        <v/>
      </c>
      <c r="F16" s="8" t="s">
        <v>44</v>
      </c>
      <c r="G16" s="20" t="str">
        <f>IF(E12="","",ROUND(MAX(ROUND(ROUND(G14*E12,2)/12,2)*{0.03,0.1,0.2,0.25,0.3,0.35,0.45}-{0,210,1410,2660,4410,7160,15160},0)*12,2))</f>
        <v/>
      </c>
      <c r="H16" s="3"/>
      <c r="I16" s="3"/>
    </row>
    <row r="17" ht="22.5" customHeight="1" spans="2:9">
      <c r="B17" s="8" t="s">
        <v>45</v>
      </c>
      <c r="C17" s="20" t="str">
        <f>IF(E12="","",C14-C16)</f>
        <v/>
      </c>
      <c r="D17" s="8" t="s">
        <v>46</v>
      </c>
      <c r="E17" s="20" t="str">
        <f>IF(E12="","",E14-E16)</f>
        <v/>
      </c>
      <c r="F17" s="8" t="s">
        <v>47</v>
      </c>
      <c r="G17" s="20" t="str">
        <f>IF(E12="","",G14-G16)</f>
        <v/>
      </c>
      <c r="H17" s="3"/>
      <c r="I17" s="3"/>
    </row>
    <row r="18" ht="22.5" customHeight="1" spans="2:9">
      <c r="B18" s="2" t="s">
        <v>48</v>
      </c>
      <c r="C18" s="3"/>
      <c r="D18" s="3"/>
      <c r="E18" s="3"/>
      <c r="F18" s="3"/>
      <c r="G18" s="3"/>
      <c r="H18" s="3"/>
      <c r="I18" s="3"/>
    </row>
    <row r="19" ht="22.5" customHeight="1" spans="2:9">
      <c r="B19" s="8" t="s">
        <v>49</v>
      </c>
      <c r="C19" s="13" t="str">
        <f>IF(E19="","",IF(E19=0,0,10%))</f>
        <v/>
      </c>
      <c r="D19" s="8" t="s">
        <v>36</v>
      </c>
      <c r="E19" s="14" t="str">
        <f t="shared" ref="E19:G19" si="0">E12</f>
        <v/>
      </c>
      <c r="F19" s="8" t="str">
        <f t="shared" si="0"/>
        <v>领取</v>
      </c>
      <c r="G19" s="15" t="str">
        <f t="shared" si="0"/>
        <v>不适用</v>
      </c>
      <c r="H19" s="3"/>
      <c r="I19" s="44"/>
    </row>
    <row r="20" ht="23.25" hidden="1" customHeight="1" spans="2:9">
      <c r="B20" s="10" t="s">
        <v>37</v>
      </c>
      <c r="C20" s="17" t="str">
        <f>IF(OR(H5="死亡",H5="出境定居",H5=""),"不适用",IF(E12=0,E5,ROUNDDOWN(12000/E12,0)))</f>
        <v>不适用</v>
      </c>
      <c r="D20" s="8"/>
      <c r="E20" s="18"/>
      <c r="F20" s="8"/>
      <c r="G20" s="19"/>
      <c r="H20" s="3"/>
      <c r="I20" s="44"/>
    </row>
    <row r="21" ht="22.5" customHeight="1" spans="2:9">
      <c r="B21" s="8" t="s">
        <v>38</v>
      </c>
      <c r="C21" s="17" t="str">
        <f>IF(E19="","",ROUNDDOWN(IF(OR(H5="死亡",H5="出境定居",E5=0),0,IF(C22=2,IF(E5*0.97&lt;=C20,E5/2*1.1,C20),C20)),0))</f>
        <v/>
      </c>
      <c r="D21" s="8" t="s">
        <v>39</v>
      </c>
      <c r="E21" s="17" t="str">
        <f>IF(E19="","",IF(E22&lt;=1,0,IF(AND(E22=2,E5*0.97&lt;(C21*3)),C21*3*0.97,C21*3)))</f>
        <v/>
      </c>
      <c r="F21" s="8" t="s">
        <v>40</v>
      </c>
      <c r="G21" s="17" t="str">
        <f>IF(E19="","",IF(G22&lt;=1,0,IF(AND(G22=2,E5*0.97&lt;(C21*12)),C21*12*0.97,C21*12)))</f>
        <v/>
      </c>
      <c r="H21" s="3"/>
      <c r="I21" s="3"/>
    </row>
    <row r="22" ht="22.5" customHeight="1" spans="2:9">
      <c r="B22" s="8" t="s">
        <v>41</v>
      </c>
      <c r="C22" s="11" t="str">
        <f>IF(E19="","",IF(OR(H5="死亡",H5="出境定居",H5=""),0,IF(E5=0,0,IF(E5/C20&lt;2,2,CEILING(E5/C20,1)))))</f>
        <v/>
      </c>
      <c r="D22" s="8" t="s">
        <v>41</v>
      </c>
      <c r="E22" s="11" t="str">
        <f>IF(E19="","",CEILING(IF(C22/3&lt;=1,0,C22/3),1))</f>
        <v/>
      </c>
      <c r="F22" s="8" t="s">
        <v>41</v>
      </c>
      <c r="G22" s="11" t="str">
        <f>IF(E19="","",CEILING(IF(C22/12&lt;=1,0,C22/12),1))</f>
        <v/>
      </c>
      <c r="H22" s="3"/>
      <c r="I22" s="3"/>
    </row>
    <row r="23" ht="22.5" customHeight="1" spans="2:9">
      <c r="B23" s="8" t="s">
        <v>42</v>
      </c>
      <c r="C23" s="20" t="str">
        <f>IF(E19="","",ROUND(MAX(ROUND(C21*E19,2)*{0.03,0.1,0.2,0.25,0.3,0.35,0.45}-{0,210,1410,2660,4410,7160,15160},0),2))</f>
        <v/>
      </c>
      <c r="D23" s="8" t="s">
        <v>43</v>
      </c>
      <c r="E23" s="20" t="str">
        <f>IF(E19="","",ROUND(MAX(ROUND(ROUND(E21*E19,2)/3,2)*{0.03,0.1,0.2,0.25,0.3,0.35,0.45}-{0,210,1410,2660,4410,7160,15160},0)*3,2))</f>
        <v/>
      </c>
      <c r="F23" s="8" t="s">
        <v>44</v>
      </c>
      <c r="G23" s="20" t="str">
        <f>IF(E19="","",ROUND(MAX(ROUND(ROUND(G21*E19,2)/12,2)*{0.03,0.1,0.2,0.25,0.3,0.35,0.45}-{0,210,1410,2660,4410,7160,15160},0)*12,2))</f>
        <v/>
      </c>
      <c r="H23" s="3"/>
      <c r="I23" s="3"/>
    </row>
    <row r="24" ht="22.5" customHeight="1" spans="2:9">
      <c r="B24" s="8" t="s">
        <v>45</v>
      </c>
      <c r="C24" s="20" t="str">
        <f>IF(E19="","",C21-C23)</f>
        <v/>
      </c>
      <c r="D24" s="8" t="s">
        <v>46</v>
      </c>
      <c r="E24" s="20" t="str">
        <f>IF(E19="","",E21-E23)</f>
        <v/>
      </c>
      <c r="F24" s="8" t="s">
        <v>47</v>
      </c>
      <c r="G24" s="20" t="str">
        <f>IF(E19="","",G21-G23)</f>
        <v/>
      </c>
      <c r="H24" s="3"/>
      <c r="I24" s="3"/>
    </row>
    <row r="25" ht="22.5" customHeight="1" spans="2:9">
      <c r="B25" s="2" t="s">
        <v>50</v>
      </c>
      <c r="C25" s="21"/>
      <c r="D25" s="22" t="s">
        <v>51</v>
      </c>
      <c r="E25" s="22"/>
      <c r="F25" s="22"/>
      <c r="G25" s="22"/>
      <c r="H25" s="3"/>
      <c r="I25" s="3"/>
    </row>
    <row r="26" ht="22.5" customHeight="1" spans="2:9">
      <c r="B26" s="23" t="s">
        <v>52</v>
      </c>
      <c r="C26" s="24"/>
      <c r="D26" s="8" t="s">
        <v>36</v>
      </c>
      <c r="E26" s="25" t="str">
        <f>E12</f>
        <v/>
      </c>
      <c r="F26" s="8" t="str">
        <f>F19</f>
        <v>领取</v>
      </c>
      <c r="G26" s="19" t="str">
        <f>IF(OR(H5="死亡",H5="出境定居",H5=""),"不适用","适用")</f>
        <v>不适用</v>
      </c>
      <c r="H26" s="3"/>
      <c r="I26" s="3"/>
    </row>
    <row r="27" ht="22.5" customHeight="1" spans="2:9">
      <c r="B27" s="23" t="str">
        <f>IF(C26&lt;&gt;0,C26,"先自选领取方式")</f>
        <v>先自选领取方式</v>
      </c>
      <c r="C27" s="24"/>
      <c r="D27" s="23" t="s">
        <v>53</v>
      </c>
      <c r="E27" s="24" t="str">
        <f>IF(G26="不适用","",IF(C27="","",IF(C28*E26&lt;=3000,"3%",IF(C28*E26&lt;=12000,"10%",IF(C28*E26&lt;=25000,"20%",IF(C28*E26&lt;=35000,"25%",IF(C28*E26&lt;=55000,"30%",IF(C28*E26&lt;=80000,"35%","45%"))))))))</f>
        <v/>
      </c>
      <c r="F27" s="23" t="s">
        <v>54</v>
      </c>
      <c r="G27" s="24" t="str">
        <f>IF(OR(E26="",C26="",C27=""),"",(C29-1)*C30+ROUND(MAX(ROUND((E5-(C29-1)*C28)*E26,2)*{0.03,0.1,0.2,0.25,0.3,0.35,0.45}-{0,210,1410,2660,4410,7160,15160},0),2))</f>
        <v/>
      </c>
      <c r="H27" s="3"/>
      <c r="I27" s="3"/>
    </row>
    <row r="28" ht="22.5" customHeight="1" spans="2:9">
      <c r="B28" s="8" t="s">
        <v>38</v>
      </c>
      <c r="C28" s="26" t="str">
        <f>IF(OR(E26="",C26="",C27=""),"",IF(E5=0,0,IF(C26="指定月领定额",C27,IF(C29=0,0,ROUND(E5/C29,0)))))</f>
        <v/>
      </c>
      <c r="D28" s="8" t="s">
        <v>39</v>
      </c>
      <c r="E28" s="26" t="str">
        <f>IF(OR(E26="",C26="",C27=""),"",IF(E29&lt;=1,0,IF(AND(E29=2,E5*0.97&lt;(C28*3)),C28*3*0.97,C28*3)))</f>
        <v/>
      </c>
      <c r="F28" s="8" t="s">
        <v>40</v>
      </c>
      <c r="G28" s="17" t="str">
        <f>IF(OR(E26="",C26="",C27=""),"",IF(G29&lt;=1,0,IF(AND(G29=2,E5*0.97&lt;(C28*12)),C28*12*0.97,C28*12)))</f>
        <v/>
      </c>
      <c r="H28" s="3"/>
      <c r="I28" s="3"/>
    </row>
    <row r="29" ht="22.5" customHeight="1" spans="2:9">
      <c r="B29" s="8" t="s">
        <v>41</v>
      </c>
      <c r="C29" s="11" t="str">
        <f>IF(OR(E26="",C26="",C27=""),"",IF(E5=0,0,IF(C26="指定月领期数",C27,IF(C28=0,0,CEILING(E5/C28,1)))))</f>
        <v/>
      </c>
      <c r="D29" s="8" t="s">
        <v>41</v>
      </c>
      <c r="E29" s="11" t="str">
        <f>IF(OR(E26="",C26="",C27=""),"",CEILING(IF(C29/3&lt;=1,0,C29/3),1))</f>
        <v/>
      </c>
      <c r="F29" s="8" t="s">
        <v>41</v>
      </c>
      <c r="G29" s="11" t="str">
        <f>IF(OR(E26="",C26="",C27=""),"",CEILING(IF(C29/12&lt;=1,0,C29/12),1))</f>
        <v/>
      </c>
      <c r="H29" s="3"/>
      <c r="I29" s="3"/>
    </row>
    <row r="30" ht="22.5" customHeight="1" spans="2:9">
      <c r="B30" s="8" t="s">
        <v>42</v>
      </c>
      <c r="C30" s="26" t="str">
        <f>IF(OR(E26="",C26="",C27=""),"",ROUND(MAX(ROUND(C28*E26,2)*{0.03,0.1,0.2,0.25,0.3,0.35,0.45}-{0,210,1410,2660,4410,7160,15160},0),2))</f>
        <v/>
      </c>
      <c r="D30" s="8" t="s">
        <v>43</v>
      </c>
      <c r="E30" s="26" t="str">
        <f>IF(OR(E26="",C26="",C27=""),"",ROUND(MAX(ROUND(ROUND(E28*E26,2)/3,2)*{0.03,0.1,0.2,0.25,0.3,0.35,0.45}-{0,210,1410,2660,4410,7160,15160},0)*3,2))</f>
        <v/>
      </c>
      <c r="F30" s="8" t="s">
        <v>44</v>
      </c>
      <c r="G30" s="20" t="str">
        <f>IF(OR(E26="",C26="",C27=""),"",ROUND(MAX(ROUND(ROUND(G28*E26,2)/12,2)*{0.03,0.1,0.2,0.25,0.3,0.35,0.45}-{0,210,1410,2660,4410,7160,15160},0)*12,2))</f>
        <v/>
      </c>
      <c r="H30" s="3"/>
      <c r="I30" s="3"/>
    </row>
    <row r="31" ht="22.5" customHeight="1" spans="2:9">
      <c r="B31" s="8" t="s">
        <v>45</v>
      </c>
      <c r="C31" s="26" t="str">
        <f>IF(OR(E26="",C26="",C27=""),"",C28-C30)</f>
        <v/>
      </c>
      <c r="D31" s="8" t="s">
        <v>46</v>
      </c>
      <c r="E31" s="26" t="str">
        <f>IF(OR(E26="",C26="",C27=""),"",E28-E30)</f>
        <v/>
      </c>
      <c r="F31" s="8" t="s">
        <v>47</v>
      </c>
      <c r="G31" s="17" t="str">
        <f>IF(OR(E26="",C26="",C27=""),"",G28-G30)</f>
        <v/>
      </c>
      <c r="H31" s="3"/>
      <c r="I31" s="3"/>
    </row>
    <row r="32" ht="22.5" customHeight="1" spans="2:9">
      <c r="B32" s="2" t="s">
        <v>55</v>
      </c>
      <c r="C32" s="3"/>
      <c r="D32" s="27" t="s">
        <v>56</v>
      </c>
      <c r="E32" s="3"/>
      <c r="F32" s="3"/>
      <c r="G32" s="3"/>
      <c r="H32" s="3"/>
      <c r="I32" s="3"/>
    </row>
    <row r="33" ht="36" customHeight="1" spans="2:9">
      <c r="B33" s="8" t="s">
        <v>57</v>
      </c>
      <c r="C33" s="26" t="str">
        <f>E10</f>
        <v/>
      </c>
      <c r="D33" s="8" t="s">
        <v>58</v>
      </c>
      <c r="E33" s="28" t="str">
        <f>IF(E12="","",(C15-1)*C16+ROUND(MAX(ROUND((E5-(C15-1)*C14)*E12,2)*{0.03,0.1,0.2,0.25,0.3,0.35,0.45}-{0,210,1410,2660,4410,7160,15160},0),2))</f>
        <v/>
      </c>
      <c r="F33" s="8" t="s">
        <v>59</v>
      </c>
      <c r="G33" s="28" t="str">
        <f>IF(E19="","",(C22-1)*C23+ROUND(MAX(ROUND((E5-(C22-1)*C21)*E19,2)*{0.03,0.1,0.2,0.25,0.3,0.35,0.45}-{0,210,1410,2660,4410,7160,15160},0),2))</f>
        <v/>
      </c>
      <c r="H33" s="8" t="s">
        <v>60</v>
      </c>
      <c r="I33" s="28" t="str">
        <f>IF(OR(E26="",C26="",C27=""),"",(C29-1)*C30+ROUND(MAX(ROUND((E5-(C29-1)*C28)*E26,2)*{0.03,0.1,0.2,0.25,0.3,0.35,0.45}-{0,210,1410,2660,4410,7160,15160},0),2))</f>
        <v/>
      </c>
    </row>
    <row r="34" ht="22.5" customHeight="1" spans="2:9">
      <c r="B34" s="2" t="s">
        <v>61</v>
      </c>
      <c r="C34" s="3"/>
      <c r="D34" s="3"/>
      <c r="E34" s="3"/>
      <c r="F34" s="3"/>
      <c r="G34" s="3"/>
      <c r="H34" s="3"/>
      <c r="I34" s="3"/>
    </row>
    <row r="35" ht="103" customHeight="1" spans="2:9">
      <c r="B35" s="29" t="s">
        <v>62</v>
      </c>
      <c r="C35" s="29"/>
      <c r="D35" s="29"/>
      <c r="E35" s="29"/>
      <c r="F35" s="29"/>
      <c r="G35" s="29"/>
      <c r="H35" s="29"/>
      <c r="I35" s="29"/>
    </row>
    <row r="36" ht="33.75" customHeight="1" spans="2:9">
      <c r="B36" s="30" t="s">
        <v>63</v>
      </c>
      <c r="C36" s="31"/>
      <c r="D36" s="32" t="str">
        <f>IF(ISERROR(FIND("一次性领取",C36)),(IF(ISERROR(FIND("定额领取",C36)),(IF(ISERROR(FIND("分期领取",C36)),"","领取周期")),"领取周期")),"")</f>
        <v/>
      </c>
      <c r="E36" s="33"/>
      <c r="F36" s="32" t="str">
        <f>IF(ISERROR(FIND("一次性领取",C36)),(IF(ISERROR(FIND("定额领取",C36)),(IF(ISERROR(FIND("分期领取",C36)),"","分期总期数")),"每期领取金额")),"")</f>
        <v/>
      </c>
      <c r="G36" s="34"/>
      <c r="H36" s="3"/>
      <c r="I36" s="3"/>
    </row>
    <row r="37" ht="14.25" customHeight="1" spans="2:8">
      <c r="B37" s="35"/>
      <c r="C37" s="35"/>
      <c r="D37" s="35"/>
      <c r="E37" s="35"/>
      <c r="F37" s="35"/>
      <c r="G37" s="35"/>
      <c r="H37" s="35"/>
    </row>
    <row r="38" ht="14.25" customHeight="1" spans="2:8">
      <c r="B38" s="35"/>
      <c r="C38" s="35"/>
      <c r="D38" s="35"/>
      <c r="E38" s="35"/>
      <c r="F38" s="35"/>
      <c r="G38" s="35"/>
      <c r="H38" s="35"/>
    </row>
    <row r="39" ht="19.5" customHeight="1" spans="2:8">
      <c r="B39" s="3"/>
      <c r="C39" s="3"/>
      <c r="D39" s="36" t="s">
        <v>64</v>
      </c>
      <c r="E39" s="3"/>
      <c r="F39" s="36" t="s">
        <v>65</v>
      </c>
      <c r="H39" s="3"/>
    </row>
    <row r="40" ht="17" spans="2:8">
      <c r="B40" s="35"/>
      <c r="C40" s="35"/>
      <c r="G40" s="35"/>
      <c r="H40" s="35"/>
    </row>
    <row r="41" spans="6:6">
      <c r="F41" s="37"/>
    </row>
    <row r="42" spans="6:6">
      <c r="F42" s="37"/>
    </row>
    <row r="45" ht="19.5" spans="2:8">
      <c r="B45" s="38" t="s">
        <v>66</v>
      </c>
      <c r="C45" s="38"/>
      <c r="D45" s="38"/>
      <c r="E45" s="38"/>
      <c r="F45" s="38"/>
      <c r="G45" s="38"/>
      <c r="H45" s="38"/>
    </row>
    <row r="48" ht="15" spans="2:8">
      <c r="B48" s="39" t="s">
        <v>67</v>
      </c>
      <c r="C48" s="39"/>
      <c r="D48" s="39"/>
      <c r="E48" s="39"/>
      <c r="F48" s="39"/>
      <c r="G48" s="39"/>
      <c r="H48" s="39"/>
    </row>
    <row r="49" ht="54" customHeight="1" spans="2:8">
      <c r="B49" s="40" t="s">
        <v>68</v>
      </c>
      <c r="C49" s="39"/>
      <c r="D49" s="39"/>
      <c r="E49" s="39"/>
      <c r="F49" s="39"/>
      <c r="G49" s="39"/>
      <c r="H49" s="39"/>
    </row>
    <row r="51" ht="15" spans="2:8">
      <c r="B51" s="39" t="s">
        <v>69</v>
      </c>
      <c r="C51" s="39"/>
      <c r="D51" s="39"/>
      <c r="E51" s="39"/>
      <c r="F51" s="39"/>
      <c r="G51" s="39"/>
      <c r="H51" s="39"/>
    </row>
    <row r="52" ht="96" customHeight="1" spans="2:8">
      <c r="B52" s="40" t="s">
        <v>70</v>
      </c>
      <c r="C52" s="39"/>
      <c r="D52" s="39"/>
      <c r="E52" s="39"/>
      <c r="F52" s="39"/>
      <c r="G52" s="39"/>
      <c r="H52" s="39"/>
    </row>
    <row r="53" ht="66" customHeight="1" spans="2:8">
      <c r="B53" s="40" t="s">
        <v>71</v>
      </c>
      <c r="C53" s="39"/>
      <c r="D53" s="39"/>
      <c r="E53" s="39"/>
      <c r="F53" s="39"/>
      <c r="G53" s="39"/>
      <c r="H53" s="39"/>
    </row>
    <row r="55" ht="15" spans="2:8">
      <c r="B55" s="39" t="s">
        <v>72</v>
      </c>
      <c r="C55" s="39"/>
      <c r="D55" s="39"/>
      <c r="E55" s="39"/>
      <c r="F55" s="39"/>
      <c r="G55" s="39"/>
      <c r="H55" s="39"/>
    </row>
    <row r="56" ht="56" customHeight="1" spans="2:8">
      <c r="B56" s="41" t="s">
        <v>73</v>
      </c>
      <c r="C56" s="42"/>
      <c r="D56" s="42"/>
      <c r="E56" s="42"/>
      <c r="F56" s="42"/>
      <c r="G56" s="42"/>
      <c r="H56" s="42"/>
    </row>
    <row r="58" ht="15" spans="2:8">
      <c r="B58" s="39" t="s">
        <v>74</v>
      </c>
      <c r="C58" s="39"/>
      <c r="D58" s="39"/>
      <c r="E58" s="39"/>
      <c r="F58" s="39"/>
      <c r="G58" s="39"/>
      <c r="H58" s="39"/>
    </row>
    <row r="59" ht="15" spans="2:8">
      <c r="B59" s="40" t="s">
        <v>75</v>
      </c>
      <c r="C59" s="39"/>
      <c r="D59" s="39"/>
      <c r="E59" s="39"/>
      <c r="F59" s="39"/>
      <c r="G59" s="39"/>
      <c r="H59" s="39"/>
    </row>
    <row r="61" ht="15" spans="2:8">
      <c r="B61" s="39" t="s">
        <v>76</v>
      </c>
      <c r="C61" s="39"/>
      <c r="D61" s="39"/>
      <c r="E61" s="39"/>
      <c r="F61" s="39"/>
      <c r="G61" s="39"/>
      <c r="H61" s="39"/>
    </row>
    <row r="62" ht="33" customHeight="1" spans="2:8">
      <c r="B62" s="40" t="s">
        <v>77</v>
      </c>
      <c r="C62" s="39"/>
      <c r="D62" s="39"/>
      <c r="E62" s="39"/>
      <c r="F62" s="39"/>
      <c r="G62" s="39"/>
      <c r="H62" s="39"/>
    </row>
  </sheetData>
  <protectedRanges>
    <protectedRange sqref="H5" name="区域1_2"/>
    <protectedRange sqref="C26:C27" name="区域2_2"/>
    <protectedRange sqref="C36" name="区域3_1_1"/>
    <protectedRange sqref="E36" name="区域4_1_1"/>
    <protectedRange sqref="G36" name="区域5_1_1"/>
    <protectedRange sqref="B5:G5" name="区域1"/>
  </protectedRanges>
  <mergeCells count="16">
    <mergeCell ref="B2:H2"/>
    <mergeCell ref="B7:H7"/>
    <mergeCell ref="D25:G25"/>
    <mergeCell ref="B35:I35"/>
    <mergeCell ref="B45:H45"/>
    <mergeCell ref="B48:H48"/>
    <mergeCell ref="B49:H49"/>
    <mergeCell ref="B51:H51"/>
    <mergeCell ref="B52:H52"/>
    <mergeCell ref="B53:H53"/>
    <mergeCell ref="B55:H55"/>
    <mergeCell ref="B56:H56"/>
    <mergeCell ref="B58:H58"/>
    <mergeCell ref="B59:H59"/>
    <mergeCell ref="B61:H61"/>
    <mergeCell ref="B62:H62"/>
  </mergeCells>
  <conditionalFormatting sqref="B10">
    <cfRule type="expression" dxfId="0" priority="7" stopIfTrue="1">
      <formula>$H$5=""</formula>
    </cfRule>
  </conditionalFormatting>
  <conditionalFormatting sqref="B14">
    <cfRule type="expression" dxfId="1" priority="16" stopIfTrue="1">
      <formula>$C$14&gt;0</formula>
    </cfRule>
  </conditionalFormatting>
  <conditionalFormatting sqref="D14">
    <cfRule type="expression" dxfId="1" priority="15" stopIfTrue="1">
      <formula>$E$14&gt;0</formula>
    </cfRule>
  </conditionalFormatting>
  <conditionalFormatting sqref="F14">
    <cfRule type="expression" dxfId="1" priority="14" stopIfTrue="1">
      <formula>$G$14&gt;0</formula>
    </cfRule>
  </conditionalFormatting>
  <conditionalFormatting sqref="B21">
    <cfRule type="expression" dxfId="1" priority="4">
      <formula>$C$21&gt;0</formula>
    </cfRule>
  </conditionalFormatting>
  <conditionalFormatting sqref="D21">
    <cfRule type="expression" dxfId="1" priority="3">
      <formula>$E$21&gt;0</formula>
    </cfRule>
  </conditionalFormatting>
  <conditionalFormatting sqref="F21">
    <cfRule type="expression" dxfId="1" priority="2">
      <formula>$G$21&gt;0</formula>
    </cfRule>
  </conditionalFormatting>
  <conditionalFormatting sqref="G27">
    <cfRule type="expression" dxfId="2" priority="6" stopIfTrue="1">
      <formula>$H$5="死亡"</formula>
    </cfRule>
    <cfRule type="expression" dxfId="2" priority="5" stopIfTrue="1">
      <formula>$H$5="出境定居"</formula>
    </cfRule>
  </conditionalFormatting>
  <conditionalFormatting sqref="B28">
    <cfRule type="expression" dxfId="1" priority="13" stopIfTrue="1">
      <formula>$C$28&gt;0</formula>
    </cfRule>
  </conditionalFormatting>
  <conditionalFormatting sqref="D28">
    <cfRule type="expression" dxfId="1" priority="12" stopIfTrue="1">
      <formula>$E$28&gt;0</formula>
    </cfRule>
  </conditionalFormatting>
  <conditionalFormatting sqref="F28">
    <cfRule type="expression" dxfId="1" priority="11" stopIfTrue="1">
      <formula>$G$28&gt;0</formula>
    </cfRule>
  </conditionalFormatting>
  <conditionalFormatting sqref="D36">
    <cfRule type="expression" dxfId="3" priority="1">
      <formula>$C$36="一次性支付"</formula>
    </cfRule>
  </conditionalFormatting>
  <conditionalFormatting sqref="E36:G36">
    <cfRule type="expression" dxfId="4" priority="10" stopIfTrue="1">
      <formula>$C$36="一次性支付"</formula>
    </cfRule>
  </conditionalFormatting>
  <conditionalFormatting sqref="C26:C27 E27">
    <cfRule type="expression" dxfId="2" priority="9" stopIfTrue="1">
      <formula>$H$5="死亡"</formula>
    </cfRule>
    <cfRule type="expression" dxfId="2" priority="8" stopIfTrue="1">
      <formula>$H$5="出境定居"</formula>
    </cfRule>
  </conditionalFormatting>
  <dataValidations count="7">
    <dataValidation type="list" allowBlank="1" showInputMessage="1" showErrorMessage="1" sqref="C26">
      <formula1>"指定月领定额,指定月领期数"</formula1>
    </dataValidation>
    <dataValidation type="textLength" operator="between" allowBlank="1" showInputMessage="1" showErrorMessage="1" sqref="D4 B12 B19">
      <formula1>1</formula1>
      <formula2>18</formula2>
    </dataValidation>
    <dataValidation type="list" allowBlank="1" showInputMessage="1" showErrorMessage="1" sqref="C5">
      <formula1>"身份证,中国护照,港澳居民来往内地通行证,台湾居民来往大陆通行证,港澳居民居住证,台湾居民居住证,外国护照,外国人永久居留身份证"</formula1>
    </dataValidation>
    <dataValidation type="list" allowBlank="1" showInputMessage="1" showErrorMessage="1" sqref="H5">
      <formula1>"退休,死亡,出境定居,丧劳"</formula1>
    </dataValidation>
    <dataValidation type="custom" allowBlank="1" showInputMessage="1" showErrorMessage="1" error="领取方式为“指定月领期数”时，月领期数至少为2期；&#10;领取方式为“指定月领定额”时，由于资产总额随着投资运作会有所波动，因此请适当降低月领定额，以确保至少按二期予以支付。" sqref="C27">
      <formula1>OR(AND(C26="指定月领期数",C27&gt;=2),AND(C26="指定月领定额",C27&lt;E5*97%))=TRUE</formula1>
    </dataValidation>
    <dataValidation type="list" allowBlank="1" showInputMessage="1" showErrorMessage="1" sqref="C36">
      <formula1>"一次性领取,定额领取,分期领取"</formula1>
    </dataValidation>
    <dataValidation type="list" allowBlank="1" showInputMessage="1" showErrorMessage="1" sqref="E36">
      <formula1>"年,季,月"</formula1>
    </dataValidation>
  </dataValidations>
  <pageMargins left="0.31496062992126" right="0.31496062992126" top="0.551181102362205" bottom="0.551181102362205" header="0.31496062992126" footer="0.31496062992126"/>
  <pageSetup paperSize="9" scale="84" fitToHeight="0" orientation="portrait"/>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6" master=""/>
  <rangeList sheetStid="4" master=""/>
  <rangeList sheetStid="27" master="">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_2" rangeCreator="" othersAccessPermission="edit"/>
    <arrUserId title="区域1" rangeCreator="" othersAccessPermission="edit"/>
  </rangeList>
  <rangeList sheetStid="37" master="">
    <arrUserId title="区域1_2" rangeCreator="" othersAccessPermission="edit"/>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 rangeCreator="" othersAccessPermission="edit"/>
  </rangeList>
  <rangeList sheetStid="38" master="">
    <arrUserId title="区域1_2" rangeCreator="" othersAccessPermission="edit"/>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 rangeCreator="" othersAccessPermission="edit"/>
  </rangeList>
  <rangeList sheetStid="39" master="">
    <arrUserId title="区域1_2" rangeCreator="" othersAccessPermission="edit"/>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 rangeCreator="" othersAccessPermission="edit"/>
  </rangeList>
  <rangeList sheetStid="41" master="">
    <arrUserId title="区域1_2" rangeCreator="" othersAccessPermission="edit"/>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 rangeCreator="" othersAccessPermission="edit"/>
  </rangeList>
  <rangeList sheetStid="40" master="">
    <arrUserId title="区域1_2" rangeCreator="" othersAccessPermission="edit"/>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 rangeCreator="" othersAccessPermission="edit"/>
  </rangeList>
  <rangeList sheetStid="42" master="">
    <arrUserId title="区域1_2" rangeCreator="" othersAccessPermission="edit"/>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 rangeCreator="" othersAccessPermission="edit"/>
  </rangeList>
  <rangeList sheetStid="43" master="">
    <arrUserId title="区域1_2" rangeCreator="" othersAccessPermission="edit"/>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 rangeCreator="" othersAccessPermission="edit"/>
  </rangeList>
  <rangeList sheetStid="44" master="">
    <arrUserId title="区域1_2" rangeCreator="" othersAccessPermission="edit"/>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 rangeCreator="" othersAccessPermission="edit"/>
  </rangeList>
  <rangeList sheetStid="45" master="">
    <arrUserId title="区域1_2" rangeCreator="" othersAccessPermission="edit"/>
    <arrUserId title="区域2_2" rangeCreator="" othersAccessPermission="edit"/>
    <arrUserId title="区域3_1_1" rangeCreator="" othersAccessPermission="edit"/>
    <arrUserId title="区域4_1_1" rangeCreator="" othersAccessPermission="edit"/>
    <arrUserId title="区域5_1_1" rangeCreator="" othersAccessPermission="edit"/>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工具使用说明</vt:lpstr>
      <vt:lpstr>汇总清单</vt:lpstr>
      <vt:lpstr>员工1</vt:lpstr>
      <vt:lpstr>员工2</vt:lpstr>
      <vt:lpstr>员工3</vt:lpstr>
      <vt:lpstr>员工4</vt:lpstr>
      <vt:lpstr>员工5</vt:lpstr>
      <vt:lpstr>员工6</vt:lpstr>
      <vt:lpstr>员工7</vt:lpstr>
      <vt:lpstr>员工8</vt:lpstr>
      <vt:lpstr>员工9</vt:lpstr>
      <vt:lpstr>员工10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王征宇</dc:creator>
  <cp:lastModifiedBy>miaoxingjuan</cp:lastModifiedBy>
  <dcterms:created xsi:type="dcterms:W3CDTF">2014-08-28T09:37:00Z</dcterms:created>
  <cp:lastPrinted>2019-11-01T09:43:00Z</cp:lastPrinted>
  <dcterms:modified xsi:type="dcterms:W3CDTF">2024-03-28T07:28:43Z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6CB750901240469185F87AB7EEB63E78</vt:lpwstr>
  </property>
  <property fmtid="{D5CDD505-2E9C-101B-9397-08002B2CF9AE}" pid="3" name="KSOProductBuildVer">
    <vt:lpwstr>2052-11.8.2.12094</vt:lpwstr>
  </property>
</Properties>
</file>